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user\OneDrive - UPV\Documents\PostDoc_UPV\ENDURE\WP1\Articles\P1_Case studies\Submission_DBE\Revision\"/>
    </mc:Choice>
  </mc:AlternateContent>
  <xr:revisionPtr revIDLastSave="0" documentId="13_ncr:1_{B7056F79-E7BD-40AB-9560-F50696BBCDC5}" xr6:coauthVersionLast="47" xr6:coauthVersionMax="47" xr10:uidLastSave="{00000000-0000-0000-0000-000000000000}"/>
  <bookViews>
    <workbookView xWindow="-110" yWindow="-110" windowWidth="25820" windowHeight="15500" xr2:uid="{00000000-000D-0000-FFFF-FFFF00000000}"/>
  </bookViews>
  <sheets>
    <sheet name="Case studies" sheetId="2" r:id="rId1"/>
    <sheet name="Reference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5" i="2" l="1"/>
  <c r="AW7" i="2"/>
  <c r="AW8" i="2"/>
  <c r="AW9" i="2"/>
  <c r="AW10" i="2"/>
  <c r="AW11" i="2"/>
  <c r="AW12" i="2"/>
  <c r="AW13" i="2"/>
  <c r="AW14" i="2"/>
  <c r="AW15" i="2"/>
  <c r="AW16" i="2"/>
  <c r="AW17" i="2"/>
  <c r="AW18" i="2"/>
  <c r="AW19" i="2"/>
  <c r="AW20" i="2"/>
  <c r="AW21" i="2"/>
  <c r="AW22" i="2"/>
  <c r="AW23" i="2"/>
  <c r="AW24" i="2"/>
  <c r="AW25" i="2"/>
  <c r="AW26" i="2"/>
  <c r="AW27" i="2"/>
  <c r="AW28" i="2"/>
  <c r="AW29" i="2"/>
  <c r="AW30" i="2"/>
  <c r="AW31" i="2"/>
  <c r="AW32" i="2"/>
  <c r="AW33" i="2"/>
  <c r="AW34" i="2"/>
  <c r="AW4" i="2"/>
  <c r="AV40" i="2"/>
  <c r="AV41" i="2"/>
  <c r="AV42" i="2"/>
  <c r="AV43" i="2"/>
  <c r="AU40" i="2"/>
  <c r="AU41" i="2"/>
  <c r="AU42" i="2"/>
  <c r="AU43" i="2"/>
  <c r="AT40" i="2"/>
  <c r="AT41" i="2"/>
  <c r="AT42" i="2"/>
  <c r="AT43" i="2"/>
  <c r="AS40" i="2"/>
  <c r="AS41" i="2"/>
  <c r="AS42" i="2"/>
  <c r="AS43" i="2"/>
  <c r="AR40" i="2"/>
  <c r="AW40" i="2" s="1"/>
  <c r="AR41" i="2"/>
  <c r="AW41" i="2" s="1"/>
  <c r="AR42" i="2"/>
  <c r="AW42" i="2" s="1"/>
  <c r="AR43" i="2"/>
  <c r="AW43" i="2" s="1"/>
  <c r="AM43" i="2"/>
  <c r="AL43" i="2"/>
  <c r="AM41" i="2"/>
  <c r="AL41" i="2"/>
  <c r="AI41" i="2"/>
  <c r="O43" i="2"/>
  <c r="O42" i="2"/>
  <c r="O41" i="2"/>
  <c r="H26" i="2"/>
  <c r="H27" i="2"/>
  <c r="H28" i="2"/>
  <c r="H29" i="2"/>
  <c r="H30" i="2"/>
  <c r="H31" i="2"/>
  <c r="H32" i="2"/>
  <c r="H33" i="2"/>
  <c r="H34" i="2"/>
  <c r="H35" i="2"/>
  <c r="AS35" i="2" s="1"/>
  <c r="H36" i="2"/>
  <c r="H37" i="2"/>
  <c r="H38" i="2"/>
  <c r="H39" i="2"/>
  <c r="H40" i="2"/>
  <c r="H41" i="2"/>
  <c r="H42" i="2"/>
  <c r="H43" i="2"/>
  <c r="H25" i="2"/>
  <c r="AU39" i="2"/>
  <c r="AR39" i="2"/>
  <c r="AW39" i="2" s="1"/>
  <c r="AU38" i="2"/>
  <c r="AR38" i="2"/>
  <c r="AW38" i="2" s="1"/>
  <c r="AQ38" i="2"/>
  <c r="AL38" i="2"/>
  <c r="AU37" i="2"/>
  <c r="AR37" i="2"/>
  <c r="AW37" i="2" s="1"/>
  <c r="AV36" i="2"/>
  <c r="AU36" i="2"/>
  <c r="AT36" i="2"/>
  <c r="AR36" i="2"/>
  <c r="AW36" i="2" s="1"/>
  <c r="AV35" i="2"/>
  <c r="AU35" i="2"/>
  <c r="AR35" i="2"/>
  <c r="AW35" i="2" s="1"/>
  <c r="O39" i="2"/>
  <c r="AT39" i="2" s="1"/>
  <c r="O38" i="2"/>
  <c r="AT38" i="2" s="1"/>
  <c r="O37" i="2"/>
  <c r="N37" i="2"/>
  <c r="N36" i="2"/>
  <c r="O35" i="2"/>
  <c r="AT35" i="2" s="1"/>
  <c r="AS39" i="2"/>
  <c r="AS38" i="2"/>
  <c r="AS37" i="2"/>
  <c r="AS36" i="2"/>
  <c r="H24" i="2"/>
  <c r="H23" i="2"/>
  <c r="H22" i="2"/>
  <c r="H21" i="2"/>
  <c r="H20" i="2"/>
  <c r="H19" i="2"/>
  <c r="H18" i="2"/>
  <c r="H17" i="2"/>
  <c r="H16" i="2"/>
  <c r="H15" i="2"/>
  <c r="H14" i="2"/>
  <c r="H13" i="2"/>
  <c r="H12" i="2"/>
  <c r="H11" i="2"/>
  <c r="H10" i="2"/>
  <c r="H9" i="2"/>
  <c r="H8" i="2"/>
  <c r="H7" i="2"/>
  <c r="H6" i="2"/>
  <c r="H4" i="2"/>
  <c r="N19" i="2"/>
  <c r="AV38" i="2" l="1"/>
  <c r="AT37" i="2"/>
  <c r="AL39" i="2"/>
  <c r="AV39" i="2" s="1"/>
  <c r="AL37" i="2"/>
  <c r="AV37" i="2" s="1"/>
  <c r="AV5" i="2"/>
  <c r="AV6" i="2"/>
  <c r="AV7" i="2"/>
  <c r="AV8" i="2"/>
  <c r="AV9" i="2"/>
  <c r="AV10" i="2"/>
  <c r="AV11" i="2"/>
  <c r="AV12" i="2"/>
  <c r="AV15" i="2"/>
  <c r="AV16" i="2"/>
  <c r="AV17" i="2"/>
  <c r="AV19" i="2"/>
  <c r="AV22" i="2"/>
  <c r="AV25" i="2"/>
  <c r="AV26" i="2"/>
  <c r="AV27" i="2"/>
  <c r="AV28" i="2"/>
  <c r="AV32" i="2"/>
  <c r="AV34" i="2"/>
  <c r="AV4" i="2"/>
  <c r="AU5" i="2"/>
  <c r="AU6" i="2"/>
  <c r="AU7" i="2"/>
  <c r="AU8" i="2"/>
  <c r="AU9" i="2"/>
  <c r="AU10" i="2"/>
  <c r="AU11" i="2"/>
  <c r="AU12" i="2"/>
  <c r="AU13" i="2"/>
  <c r="AU14" i="2"/>
  <c r="AU15" i="2"/>
  <c r="AU16" i="2"/>
  <c r="AU17" i="2"/>
  <c r="AU18" i="2"/>
  <c r="AU19" i="2"/>
  <c r="AU20" i="2"/>
  <c r="AU21" i="2"/>
  <c r="AU22" i="2"/>
  <c r="AU23" i="2"/>
  <c r="AU24" i="2"/>
  <c r="AU25" i="2"/>
  <c r="AU26" i="2"/>
  <c r="AU27" i="2"/>
  <c r="AU28" i="2"/>
  <c r="AU29" i="2"/>
  <c r="AU30" i="2"/>
  <c r="AU31" i="2"/>
  <c r="AU32" i="2"/>
  <c r="AU33" i="2"/>
  <c r="AU34" i="2"/>
  <c r="AU4" i="2"/>
  <c r="AT6" i="2"/>
  <c r="AT7" i="2"/>
  <c r="AT8" i="2"/>
  <c r="AT9" i="2"/>
  <c r="AT10" i="2"/>
  <c r="AT11" i="2"/>
  <c r="AS4" i="2"/>
  <c r="AS6" i="2"/>
  <c r="AS7" i="2"/>
  <c r="AS8" i="2"/>
  <c r="AS9" i="2"/>
  <c r="AS10" i="2"/>
  <c r="AS11" i="2"/>
  <c r="AT13" i="2"/>
  <c r="AT15" i="2"/>
  <c r="AT16" i="2"/>
  <c r="AT20" i="2"/>
  <c r="AT25" i="2"/>
  <c r="AT26" i="2"/>
  <c r="AT27" i="2"/>
  <c r="AT28" i="2"/>
  <c r="AT30" i="2"/>
  <c r="AT32" i="2"/>
  <c r="AT34" i="2"/>
  <c r="AT12" i="2"/>
  <c r="AS13" i="2"/>
  <c r="AS14" i="2"/>
  <c r="AS15" i="2"/>
  <c r="AS16" i="2"/>
  <c r="AS17" i="2"/>
  <c r="AS18" i="2"/>
  <c r="AS19" i="2"/>
  <c r="AS20" i="2"/>
  <c r="AS21" i="2"/>
  <c r="AS22" i="2"/>
  <c r="AS23" i="2"/>
  <c r="AS24" i="2"/>
  <c r="AS25" i="2"/>
  <c r="AS26" i="2"/>
  <c r="AS27" i="2"/>
  <c r="AS28" i="2"/>
  <c r="AS29" i="2"/>
  <c r="AS30" i="2"/>
  <c r="AS31" i="2"/>
  <c r="AS32" i="2"/>
  <c r="AS33" i="2"/>
  <c r="AS34" i="2"/>
  <c r="AS12" i="2"/>
  <c r="AR5" i="2"/>
  <c r="AR6" i="2"/>
  <c r="AW6" i="2" s="1"/>
  <c r="AR7" i="2"/>
  <c r="AR8" i="2"/>
  <c r="AR9" i="2"/>
  <c r="AR10" i="2"/>
  <c r="AR11" i="2"/>
  <c r="AR12" i="2"/>
  <c r="AR13" i="2"/>
  <c r="AR14" i="2"/>
  <c r="AR15" i="2"/>
  <c r="AR16" i="2"/>
  <c r="AR17" i="2"/>
  <c r="AR18" i="2"/>
  <c r="AR19" i="2"/>
  <c r="AR20" i="2"/>
  <c r="AR21" i="2"/>
  <c r="AR22" i="2"/>
  <c r="AR23" i="2"/>
  <c r="AR24" i="2"/>
  <c r="AR25" i="2"/>
  <c r="AR26" i="2"/>
  <c r="AR27" i="2"/>
  <c r="AR28" i="2"/>
  <c r="AR29" i="2"/>
  <c r="AR30" i="2"/>
  <c r="AR31" i="2"/>
  <c r="AR32" i="2"/>
  <c r="AR33" i="2"/>
  <c r="AR34" i="2"/>
  <c r="AR4" i="2"/>
  <c r="O33" i="2"/>
  <c r="AT33" i="2" s="1"/>
  <c r="O31" i="2"/>
  <c r="AL31" i="2" s="1"/>
  <c r="AV31" i="2" s="1"/>
  <c r="AL30" i="2"/>
  <c r="AV30" i="2" s="1"/>
  <c r="AL29" i="2"/>
  <c r="AV29" i="2" s="1"/>
  <c r="O29" i="2"/>
  <c r="AT29" i="2" s="1"/>
  <c r="Y24" i="2"/>
  <c r="V24" i="2"/>
  <c r="O24" i="2"/>
  <c r="AL24" i="2" s="1"/>
  <c r="AV24" i="2" s="1"/>
  <c r="N24" i="2"/>
  <c r="AL23" i="2"/>
  <c r="AV23" i="2" s="1"/>
  <c r="W23" i="2"/>
  <c r="T23" i="2"/>
  <c r="O23" i="2"/>
  <c r="O22" i="2"/>
  <c r="AT22" i="2" s="1"/>
  <c r="AL21" i="2"/>
  <c r="AV21" i="2" s="1"/>
  <c r="O21" i="2"/>
  <c r="AT21" i="2" s="1"/>
  <c r="AL20" i="2"/>
  <c r="AV20" i="2" s="1"/>
  <c r="W19" i="2"/>
  <c r="O19" i="2"/>
  <c r="O18" i="2"/>
  <c r="AT18" i="2" s="1"/>
  <c r="P17" i="2"/>
  <c r="O17" i="2"/>
  <c r="N17" i="2"/>
  <c r="AL14" i="2"/>
  <c r="AV14" i="2" s="1"/>
  <c r="Y14" i="2"/>
  <c r="V14" i="2"/>
  <c r="AL13" i="2"/>
  <c r="AV13" i="2" s="1"/>
  <c r="S5" i="2"/>
  <c r="O4" i="2"/>
  <c r="AT4" i="2" s="1"/>
  <c r="AT19" i="2" l="1"/>
  <c r="AT17" i="2"/>
  <c r="AT5" i="2"/>
  <c r="H5" i="2"/>
  <c r="AS5" i="2" s="1"/>
  <c r="AT14" i="2"/>
  <c r="AT24" i="2"/>
  <c r="AT31" i="2"/>
  <c r="AT23" i="2"/>
  <c r="AL33" i="2"/>
  <c r="AV33" i="2" s="1"/>
  <c r="AL18" i="2"/>
  <c r="AV1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tc={AAAB7EB7-E316-45A5-959C-3D93F2E2DD57}</author>
    <author>tc={70F7BF4D-81F2-479F-9EA0-C2EF4B3E1683}</author>
    <author>tc={32D1ED26-957D-4FCF-BB1C-3C62C0966FCB}</author>
    <author>tc={D74E0B13-8672-4A8C-BFB0-335D92877E07}</author>
    <author>tc={1E0C4CA3-9B7F-4D3A-8B23-B6E80430BFFD}</author>
    <author>tc={E62587E9-81DD-4E75-9287-C2BA1E829A61}</author>
    <author>tc={E48DC1BF-5EA2-4DC8-89A4-71181445AE6A}</author>
    <author>tc={A2277707-439B-4BCA-B8B0-224C3374B386}</author>
  </authors>
  <commentList>
    <comment ref="M10" authorId="0" shapeId="0" xr:uid="{AAAB7EB7-E316-45A5-959C-3D93F2E2DD57}">
      <text>
        <t>[Threaded comment]
Your version of Excel allows you to read this threaded comment; however, any edits to it will get removed if the file is opened in a newer version of Excel. Learn more: https://go.microsoft.com/fwlink/?linkid=870924
Comment:
    steel panels composed by columns and spandrels</t>
      </text>
    </comment>
    <comment ref="AE10" authorId="1" shapeId="0" xr:uid="{70F7BF4D-81F2-479F-9EA0-C2EF4B3E1683}">
      <text>
        <t>[Threaded comment]
Your version of Excel allows you to read this threaded comment; however, any edits to it will get removed if the file is opened in a newer version of Excel. Learn more: https://go.microsoft.com/fwlink/?linkid=870924
Comment:
    from 93th to 99th floor in WTC1; from 77th to 85th floor in WTC2</t>
      </text>
    </comment>
    <comment ref="M11" authorId="2" shapeId="0" xr:uid="{32D1ED26-957D-4FCF-BB1C-3C62C0966FCB}">
      <text>
        <t>[Threaded comment]
Your version of Excel allows you to read this threaded comment; however, any edits to it will get removed if the file is opened in a newer version of Excel. Learn more: https://go.microsoft.com/fwlink/?linkid=870924
Comment:
    steel panels composed by columns and spandrels</t>
      </text>
    </comment>
    <comment ref="AE11" authorId="3" shapeId="0" xr:uid="{D74E0B13-8672-4A8C-BFB0-335D92877E07}">
      <text>
        <t>[Threaded comment]
Your version of Excel allows you to read this threaded comment; however, any edits to it will get removed if the file is opened in a newer version of Excel. Learn more: https://go.microsoft.com/fwlink/?linkid=870924
Comment:
    from 93th to 99th floor in WTC1; from 77th to 85th floor in WTC2</t>
      </text>
    </comment>
    <comment ref="AM14" authorId="4" shapeId="0" xr:uid="{1E0C4CA3-9B7F-4D3A-8B23-B6E80430BFFD}">
      <text>
        <t>[Threaded comment]
Your version of Excel allows you to read this threaded comment; however, any edits to it will get removed if the file is opened in a newer version of Excel. Learn more: https://go.microsoft.com/fwlink/?linkid=870924
Comment:
    Or 8</t>
      </text>
    </comment>
    <comment ref="P15" authorId="5" shapeId="0" xr:uid="{E62587E9-81DD-4E75-9287-C2BA1E829A61}">
      <text>
        <t>[Threaded comment]
Your version of Excel allows you to read this threaded comment; however, any edits to it will get removed if the file is opened in a newer version of Excel. Learn more: https://go.microsoft.com/fwlink/?linkid=870924
Comment:
    22-levels building under construction</t>
      </text>
    </comment>
    <comment ref="P16" authorId="6" shapeId="0" xr:uid="{E48DC1BF-5EA2-4DC8-89A4-71181445AE6A}">
      <text>
        <t>[Threaded comment]
Your version of Excel allows you to read this threaded comment; however, any edits to it will get removed if the file is opened in a newer version of Excel. Learn more: https://go.microsoft.com/fwlink/?linkid=870924
Comment:
    The foundation of the building was for 5-story</t>
      </text>
    </comment>
    <comment ref="Z16" authorId="7" shapeId="0" xr:uid="{A2277707-439B-4BCA-B8B0-224C3374B386}">
      <text>
        <t xml:space="preserve">[Threaded comment]
Your version of Excel allows you to read this threaded comment; however, any edits to it will get removed if the file is opened in a newer version of Excel. Learn more: https://go.microsoft.com/fwlink/?linkid=870924
Comment:
    - Extension of the building without considering structural design;
- Conversion from commercial to industrial use
</t>
      </text>
    </comment>
  </commentList>
</comments>
</file>

<file path=xl/sharedStrings.xml><?xml version="1.0" encoding="utf-8"?>
<sst xmlns="http://schemas.openxmlformats.org/spreadsheetml/2006/main" count="1240" uniqueCount="426">
  <si>
    <t>Ref.</t>
  </si>
  <si>
    <t>Case</t>
  </si>
  <si>
    <t>CONTEXTUAL INFORMATION</t>
  </si>
  <si>
    <t>STRUCTURAL TYPOLOGY</t>
  </si>
  <si>
    <t>GEOMETRY</t>
  </si>
  <si>
    <t>FAILURE</t>
  </si>
  <si>
    <t>CONSEQUENCE</t>
  </si>
  <si>
    <t>INFORMATION UTILITY INDEX</t>
  </si>
  <si>
    <t>City</t>
  </si>
  <si>
    <t>Country</t>
  </si>
  <si>
    <t>Year construction completed</t>
  </si>
  <si>
    <t>Year of collapse</t>
  </si>
  <si>
    <t>Materials</t>
  </si>
  <si>
    <t>Height category</t>
  </si>
  <si>
    <t>Gravity load transfer category</t>
  </si>
  <si>
    <t>Lateral load transfer category</t>
  </si>
  <si>
    <t>Type of Slab</t>
  </si>
  <si>
    <t>Slab thickness [cm]</t>
  </si>
  <si>
    <t>Total height [m]</t>
  </si>
  <si>
    <r>
      <t>Floor area [m</t>
    </r>
    <r>
      <rPr>
        <b/>
        <vertAlign val="superscript"/>
        <sz val="11"/>
        <color theme="1"/>
        <rFont val="Calibri"/>
        <family val="2"/>
        <scheme val="minor"/>
      </rPr>
      <t>2</t>
    </r>
    <r>
      <rPr>
        <b/>
        <sz val="11"/>
        <color theme="1"/>
        <rFont val="Calibri"/>
        <family val="2"/>
        <scheme val="minor"/>
      </rPr>
      <t>]</t>
    </r>
  </si>
  <si>
    <t>Number of levels</t>
  </si>
  <si>
    <t>Number of underground levels</t>
  </si>
  <si>
    <t>First floor height [m]</t>
  </si>
  <si>
    <t>Typical floor-to-floor height [m]</t>
  </si>
  <si>
    <t>Shortest building side</t>
  </si>
  <si>
    <t>Largest building side</t>
  </si>
  <si>
    <t>Hazard causing failure</t>
  </si>
  <si>
    <t>Initial failure - description</t>
  </si>
  <si>
    <t>Class of failure propagation (Redistribution, Impact, Instability, Mixed)</t>
  </si>
  <si>
    <t>Mechanism of failure propagation
(Zipper, Section, Domino, Pancake, Instability)</t>
  </si>
  <si>
    <t>Direction of failure propagation</t>
  </si>
  <si>
    <t>Main structural elements collapsed</t>
  </si>
  <si>
    <t>Failure propagation stopped by?</t>
  </si>
  <si>
    <t>Use category or categories</t>
  </si>
  <si>
    <r>
      <t>Collapse Area (floor) [m</t>
    </r>
    <r>
      <rPr>
        <b/>
        <vertAlign val="superscript"/>
        <sz val="11"/>
        <color theme="1"/>
        <rFont val="Calibri"/>
        <family val="2"/>
        <scheme val="minor"/>
      </rPr>
      <t>2</t>
    </r>
    <r>
      <rPr>
        <b/>
        <sz val="11"/>
        <color theme="1"/>
        <rFont val="Calibri"/>
        <family val="2"/>
        <scheme val="minor"/>
      </rPr>
      <t>]</t>
    </r>
  </si>
  <si>
    <t>No. of floors collapsed</t>
  </si>
  <si>
    <t>Number of fatalities</t>
  </si>
  <si>
    <t>Time of collapse</t>
  </si>
  <si>
    <t>Total building occupancy at time of collapse</t>
  </si>
  <si>
    <t>Occupancy in area affected by collapse</t>
  </si>
  <si>
    <t>Basic info</t>
  </si>
  <si>
    <t>Structural typology</t>
  </si>
  <si>
    <t>Geometry</t>
  </si>
  <si>
    <t>Failure</t>
  </si>
  <si>
    <t>Consequences</t>
  </si>
  <si>
    <t>Overall value [%]</t>
  </si>
  <si>
    <t>Length [m]</t>
  </si>
  <si>
    <t>Max. span [m]</t>
  </si>
  <si>
    <t>No. of bays</t>
  </si>
  <si>
    <t>Horizontal direction</t>
  </si>
  <si>
    <t>Vertical direction</t>
  </si>
  <si>
    <t>A. P. Murrah Federal Building</t>
  </si>
  <si>
    <t>USA</t>
  </si>
  <si>
    <t>RC</t>
  </si>
  <si>
    <t>Beams and columns</t>
  </si>
  <si>
    <t>Shear wall system</t>
  </si>
  <si>
    <t>Cast-in-place one-way slab system</t>
  </si>
  <si>
    <t>Columns, beams, transfer girder (3rd floor), shear walls</t>
  </si>
  <si>
    <t>-</t>
  </si>
  <si>
    <t>Bomb blast (terrorism)</t>
  </si>
  <si>
    <t>Column</t>
  </si>
  <si>
    <t>Edge position</t>
  </si>
  <si>
    <t>Ground floor</t>
  </si>
  <si>
    <t>Failure of 1 column (G20) due to shattering and subsequent failure of 2 others (G16 &amp; G24) due to transfer girder rotating inwards.</t>
  </si>
  <si>
    <t>Impact</t>
  </si>
  <si>
    <t>Domino, Pancake</t>
  </si>
  <si>
    <t>Horizontal, Vertical</t>
  </si>
  <si>
    <t>Transfer girder, beams, slabs</t>
  </si>
  <si>
    <t>Parallel to the longer side of the building, it is interesting to note that failure stops just when there is a discontinuity in the transfer girder's top reinforcement, leaving a hanging stub of the transfer girder.</t>
  </si>
  <si>
    <t>Government offices</t>
  </si>
  <si>
    <t>Ronan Point Tower</t>
  </si>
  <si>
    <t>UK</t>
  </si>
  <si>
    <t>PC</t>
  </si>
  <si>
    <t>Load-bearing walls</t>
  </si>
  <si>
    <t>Shear core</t>
  </si>
  <si>
    <t>Precast panel</t>
  </si>
  <si>
    <t>Floor panels, load-bearing walls</t>
  </si>
  <si>
    <t>Gas explosion</t>
  </si>
  <si>
    <t>Wall</t>
  </si>
  <si>
    <t>18th floor</t>
  </si>
  <si>
    <t>Corner walls of the 18th floor</t>
  </si>
  <si>
    <t>Pancake</t>
  </si>
  <si>
    <t>Vertical</t>
  </si>
  <si>
    <t>Floor panels, wall panels</t>
  </si>
  <si>
    <t>End of panels / differences in stiffness</t>
  </si>
  <si>
    <t>Residential</t>
  </si>
  <si>
    <t>5:45 am, on a Thursday</t>
  </si>
  <si>
    <t>Capitán Arenas</t>
  </si>
  <si>
    <t>Spain</t>
  </si>
  <si>
    <t>U.S. Marine Barracks</t>
  </si>
  <si>
    <t>Lebanon</t>
  </si>
  <si>
    <t>Steel</t>
  </si>
  <si>
    <t>6:22 am on a Sunday</t>
  </si>
  <si>
    <t>Asociación Argentina Israelita</t>
  </si>
  <si>
    <t>Argentina</t>
  </si>
  <si>
    <t>Composite (RC, Masonry)</t>
  </si>
  <si>
    <t>Columns, beams, slabs, masonry walls</t>
  </si>
  <si>
    <t>Four ground floor columns due to blast pressure</t>
  </si>
  <si>
    <t>Mixed (Redistribution, Impact)</t>
  </si>
  <si>
    <t>Zipper, Pancake</t>
  </si>
  <si>
    <t>Columns, beams, slabs, walls</t>
  </si>
  <si>
    <t>Total collapse</t>
  </si>
  <si>
    <t>Offices</t>
  </si>
  <si>
    <t>9:53 am on a Monday</t>
  </si>
  <si>
    <t>Sampoong Department Store</t>
  </si>
  <si>
    <t>South Korea</t>
  </si>
  <si>
    <t>Slabs on columns</t>
  </si>
  <si>
    <t>Shear wall system, shear core</t>
  </si>
  <si>
    <t>Flat-slab with drop panels</t>
  </si>
  <si>
    <t>45 (according to the design values)</t>
  </si>
  <si>
    <t>Columns, slabs, shear walls, shear core</t>
  </si>
  <si>
    <t>Design and construction errors, change of use of a floor</t>
  </si>
  <si>
    <t>Internal position</t>
  </si>
  <si>
    <t>5th floor</t>
  </si>
  <si>
    <t>Failure of 1 column (5E) on the fifth floor</t>
  </si>
  <si>
    <t>Columns, slabs</t>
  </si>
  <si>
    <t>Total collapse (confined to Building A)</t>
  </si>
  <si>
    <t>Shopping areas and Restaurants</t>
  </si>
  <si>
    <t>5:55 pm on a Thursday</t>
  </si>
  <si>
    <t>WTC 1</t>
  </si>
  <si>
    <t>Tubular system</t>
  </si>
  <si>
    <t>Cast-in-place concrete on a grid of steel bar trusses</t>
  </si>
  <si>
    <t>Columns, beams steel panels and floor system</t>
  </si>
  <si>
    <t>Aircraft impact (terrorism)</t>
  </si>
  <si>
    <t>Several</t>
  </si>
  <si>
    <t>Edge and internal position</t>
  </si>
  <si>
    <t>Between 93th and 101st floor</t>
  </si>
  <si>
    <t>Severe damage to exterior and core columns and floor system</t>
  </si>
  <si>
    <t>Offices, Shopping areas, Restaurants</t>
  </si>
  <si>
    <t>10:28 am on a Tuesday</t>
  </si>
  <si>
    <t>WTC 2</t>
  </si>
  <si>
    <t>Between 77th and 85th floor</t>
  </si>
  <si>
    <t>9:59 am on a Tuesday</t>
  </si>
  <si>
    <t>Hard Rock Hotel</t>
  </si>
  <si>
    <t>(under construction)</t>
  </si>
  <si>
    <t>Columns, beams</t>
  </si>
  <si>
    <t>Design and construction errors</t>
  </si>
  <si>
    <t>Hotel</t>
  </si>
  <si>
    <t>9:12 am, on a Saturday</t>
  </si>
  <si>
    <t>Pentagon</t>
  </si>
  <si>
    <t>Cast-in-place RC</t>
  </si>
  <si>
    <t>Column and beam</t>
  </si>
  <si>
    <t>1st and 2nd storey</t>
  </si>
  <si>
    <t>Failure and damage of some columns after aircraft impact</t>
  </si>
  <si>
    <t>Segmentation of the building</t>
  </si>
  <si>
    <t>9:57 am on a Tuesday, 19 minutes after aircraft impact</t>
  </si>
  <si>
    <t>University of Aberdeen Zoology department</t>
  </si>
  <si>
    <t>Precast concrete</t>
  </si>
  <si>
    <t>Columns, beams, slabs</t>
  </si>
  <si>
    <t>Wind action, errors in design, construction and communication</t>
  </si>
  <si>
    <t>Offices, classes</t>
  </si>
  <si>
    <t>Wedbush Building</t>
  </si>
  <si>
    <t>Overloading of 5th floor with stacked steel beams, construction erorrs</t>
  </si>
  <si>
    <t>5th floor, already overloaded with stacked steel beams</t>
  </si>
  <si>
    <t>Beams</t>
  </si>
  <si>
    <t>Rana Plaza</t>
  </si>
  <si>
    <t>Bangladesh</t>
  </si>
  <si>
    <t>Inadequate change of use</t>
  </si>
  <si>
    <t>7th floor</t>
  </si>
  <si>
    <t>Cracks development on some columns</t>
  </si>
  <si>
    <t>Commercial, manifacturing</t>
  </si>
  <si>
    <t>9:00 am on a Wednesday</t>
  </si>
  <si>
    <t>Skyline Plaza</t>
  </si>
  <si>
    <t>Flat-slab without drop panels (20cm). Garage: Postensioned flat-slab (20cm)</t>
  </si>
  <si>
    <t>Columns, slabs, no beams</t>
  </si>
  <si>
    <t>Construction errors: Early shoring removal; low concrete compressive strength; Garage: collapse of the building</t>
  </si>
  <si>
    <t>Slab</t>
  </si>
  <si>
    <t>23th floor</t>
  </si>
  <si>
    <t>Punching shear failure on the 23th floor; Garage: edge column failure</t>
  </si>
  <si>
    <t>Ice-hockey stadium of Humpolec</t>
  </si>
  <si>
    <t>Czech Republic</t>
  </si>
  <si>
    <t>Portal frame</t>
  </si>
  <si>
    <t>Braced frame system</t>
  </si>
  <si>
    <t>No slab</t>
  </si>
  <si>
    <t>Frames, roof and wall bracing system</t>
  </si>
  <si>
    <t>Snow load (triggering phenomena), defects in construction process (critical phenomena)</t>
  </si>
  <si>
    <t>Stabilisation strut</t>
  </si>
  <si>
    <t>Roof</t>
  </si>
  <si>
    <t>Three roof girder stabilization struts</t>
  </si>
  <si>
    <t>Domino</t>
  </si>
  <si>
    <t>Horizontal</t>
  </si>
  <si>
    <t>Frames</t>
  </si>
  <si>
    <t>Sport</t>
  </si>
  <si>
    <t>6:36 pm on a Friday</t>
  </si>
  <si>
    <t>Champlain Towers</t>
  </si>
  <si>
    <t>20.3 for standard and roof story, 22.9 and 24.1 for ground story</t>
  </si>
  <si>
    <t>Columns, beams, shear walls</t>
  </si>
  <si>
    <t>Precarious equilibrium of the building, due to design errors; degradation</t>
  </si>
  <si>
    <t>Joint</t>
  </si>
  <si>
    <t>Guest parking area, pool deck above the garage</t>
  </si>
  <si>
    <t>Slabs, Columns, Beams</t>
  </si>
  <si>
    <t>"Segmentation" between collapsed and surviving parts through shear wall</t>
  </si>
  <si>
    <t>1:22 am on a Thursday</t>
  </si>
  <si>
    <t>Pipers Row Car Park</t>
  </si>
  <si>
    <t>Cast in place RC</t>
  </si>
  <si>
    <t>Degradation of slab surface, loss of strength + Poor design</t>
  </si>
  <si>
    <t>Column-slab joint</t>
  </si>
  <si>
    <t>4th floor</t>
  </si>
  <si>
    <t>Three columns due to punching shear</t>
  </si>
  <si>
    <t>Redistribution</t>
  </si>
  <si>
    <t>Zipper</t>
  </si>
  <si>
    <t>The folding down of the 4th floor would have reduced the impact onto the 3rd floor</t>
  </si>
  <si>
    <t>Parking</t>
  </si>
  <si>
    <t>3:20 am on a Thursday</t>
  </si>
  <si>
    <t>Miami-Dade College West Campus Parking Garage</t>
  </si>
  <si>
    <t>Double Tee beams</t>
  </si>
  <si>
    <t>Columns, beams, double tees, panels</t>
  </si>
  <si>
    <t>Construction error: Grout was not placed in one column</t>
  </si>
  <si>
    <t>Column-foundation joint</t>
  </si>
  <si>
    <t>Foundations level</t>
  </si>
  <si>
    <t>Failure of the bolts of the foundation due to the lack of the grout on this column</t>
  </si>
  <si>
    <t>Pancake, Domino</t>
  </si>
  <si>
    <t>Miami-Dade College West Campus New Parking Garage</t>
  </si>
  <si>
    <t>Construction error: Lack of adequate support of double tee beams during erection</t>
  </si>
  <si>
    <t>Beam</t>
  </si>
  <si>
    <t>Loss of equilibrium, collapse of two tee beams due to wrong construction procedure</t>
  </si>
  <si>
    <t>Tee beams</t>
  </si>
  <si>
    <t>Bottom floor / Impact resistance</t>
  </si>
  <si>
    <t>Tropicana casino resort</t>
  </si>
  <si>
    <t>One-way compoisite slab PC and RC</t>
  </si>
  <si>
    <t>Columns, composite beams, shear walls, composite slabs</t>
  </si>
  <si>
    <t>11-14.5</t>
  </si>
  <si>
    <t>Construction errors: failure to properly install steel reinforcement + lack of shoring</t>
  </si>
  <si>
    <t>Different possibilities: top-down collapse</t>
  </si>
  <si>
    <t>Slabs</t>
  </si>
  <si>
    <t>Next frame</t>
  </si>
  <si>
    <t>Casino and Resort</t>
  </si>
  <si>
    <t>Aparcamiento Modulo D - Barajas T4</t>
  </si>
  <si>
    <t>Waffle slab</t>
  </si>
  <si>
    <t>Columns (circular), waffle slab, solid heads</t>
  </si>
  <si>
    <t>Slab and column-slab joint</t>
  </si>
  <si>
    <t>Lower floors</t>
  </si>
  <si>
    <t>Blast wave caused detachment of waffle slab from columns (shear failure in rib of waffle slabs, punching)</t>
  </si>
  <si>
    <t>Slabs and columns</t>
  </si>
  <si>
    <t>Damage confined to module separated from other modules by means of expansion joints</t>
  </si>
  <si>
    <t>Waterville Junior High School</t>
  </si>
  <si>
    <t>Composite (Masonry, Timber, Steel)</t>
  </si>
  <si>
    <t>Concrete on the ground, composite (cementitous wood) on the roof</t>
  </si>
  <si>
    <t>Walls, Trusses</t>
  </si>
  <si>
    <t>Design errors,heavy snowstorm</t>
  </si>
  <si>
    <t>Joist</t>
  </si>
  <si>
    <t>Critical timber joist</t>
  </si>
  <si>
    <t>Joists, trusses</t>
  </si>
  <si>
    <t>School</t>
  </si>
  <si>
    <t>on a Thursday</t>
  </si>
  <si>
    <t>Building in Akwa Nord, Douala</t>
  </si>
  <si>
    <t>Cameroon</t>
  </si>
  <si>
    <t>Excessive loading, degradation due to environment, design errors</t>
  </si>
  <si>
    <t>Building in Nkolndongo, Yaoundé</t>
  </si>
  <si>
    <t>Excessive loading, design errors</t>
  </si>
  <si>
    <t>Building in Ile-Ife</t>
  </si>
  <si>
    <t>Nigeria</t>
  </si>
  <si>
    <t>One-way cast-in-place slab</t>
  </si>
  <si>
    <t>Design errors, construction errors, bad quality of materials</t>
  </si>
  <si>
    <t>Katowice Fair Building</t>
  </si>
  <si>
    <t>Poland</t>
  </si>
  <si>
    <t>Rigid frame system</t>
  </si>
  <si>
    <t>Columns, trusses</t>
  </si>
  <si>
    <t>Design and construction errors, overload of the roof due to ice-snow thick cover</t>
  </si>
  <si>
    <t>Collapse probably caused by torsional instability of a main girder due to strong difference in snow load among the roof</t>
  </si>
  <si>
    <t>Columns, Trusses</t>
  </si>
  <si>
    <t>Trade fair</t>
  </si>
  <si>
    <t>5:15pm on a Saturday</t>
  </si>
  <si>
    <t>Community Center Building</t>
  </si>
  <si>
    <t>Norway</t>
  </si>
  <si>
    <t>Composite (Steel, Timber)</t>
  </si>
  <si>
    <t>Overload due to snow weight, design errors</t>
  </si>
  <si>
    <t>Collapse caused by snow load on the roof</t>
  </si>
  <si>
    <t>6:47pm on a Saturday</t>
  </si>
  <si>
    <t>Ice-skating Rink, Bad Reichenhall</t>
  </si>
  <si>
    <t>Germany</t>
  </si>
  <si>
    <t>Timber</t>
  </si>
  <si>
    <t>Design errors, maintenance errors, degradation</t>
  </si>
  <si>
    <t>The investigation showed that the first failure occurred in one of the three main girders on the east side</t>
  </si>
  <si>
    <t>Zipper, Domino</t>
  </si>
  <si>
    <t>Total collapse of the roof</t>
  </si>
  <si>
    <t>3:55pm on a Monday</t>
  </si>
  <si>
    <t>Royal Plaza Hotel</t>
  </si>
  <si>
    <t>Thailand</t>
  </si>
  <si>
    <t>Design errors</t>
  </si>
  <si>
    <t>The collapse problably started when all the columns on the ground level failed nearly simultaneously, causing the entire building to fall under its own weight</t>
  </si>
  <si>
    <t>Mixed (Redistribution,Impact)</t>
  </si>
  <si>
    <t>Structural independence of the elevator hall</t>
  </si>
  <si>
    <t>10:10 am on a Friday</t>
  </si>
  <si>
    <t>Zumrut Building</t>
  </si>
  <si>
    <t>Turkey</t>
  </si>
  <si>
    <t>RC slab</t>
  </si>
  <si>
    <t>Design errors, construction errors, poor material quality</t>
  </si>
  <si>
    <t>Progressive collapse of Zumrut Building occurred due to loss of gravity load capacity to redistribute the load after the failure of a column. This was caused by a lack of frame continuity, capacity, and other mechanisms.</t>
  </si>
  <si>
    <t>Commercial, Residential</t>
  </si>
  <si>
    <t>Building in Foggia</t>
  </si>
  <si>
    <t>Italy</t>
  </si>
  <si>
    <t>The collapse started from the compression failure of two first floor internal columns located just next to the staircase</t>
  </si>
  <si>
    <t>3:12 am on a Thursday</t>
  </si>
  <si>
    <t>Metropol Twin Towers Complex</t>
  </si>
  <si>
    <t>Iran</t>
  </si>
  <si>
    <t>Composite (RC, Steel)</t>
  </si>
  <si>
    <t>Columns, waffle slabs, shear walls</t>
  </si>
  <si>
    <t>The punching fracture caused by the insufficient continuity between the long-span waffle slab and both steel columns and shear walls has resulted in a progressive collapse mechanism of the building.</t>
  </si>
  <si>
    <t>Commercial</t>
  </si>
  <si>
    <t>12:40pm on a Monday</t>
  </si>
  <si>
    <t>Multi Purpose Building Eindhoven Airport</t>
  </si>
  <si>
    <t>Netherlands</t>
  </si>
  <si>
    <t>Composite (PC, RC, Steel)</t>
  </si>
  <si>
    <t>Shear core, braced frame system</t>
  </si>
  <si>
    <t>Bubble slab</t>
  </si>
  <si>
    <t>Columns, Slabs, trestles, shear walls</t>
  </si>
  <si>
    <t>The cause of the first failure is almost certainly the inability to tranfer the tensile force in the reinforcement from one wide slab to the other wide slab.</t>
  </si>
  <si>
    <t>Expansion joints</t>
  </si>
  <si>
    <t>7:00pm on a Saturday</t>
  </si>
  <si>
    <t>L'Ambiance Plaza</t>
  </si>
  <si>
    <t>Posttensioned concrete slabs</t>
  </si>
  <si>
    <t>Columns, slabs, shear walls</t>
  </si>
  <si>
    <t>Design erorrs</t>
  </si>
  <si>
    <t>1:30 pm o n a Thursday</t>
  </si>
  <si>
    <t>Station Square</t>
  </si>
  <si>
    <t>Canada</t>
  </si>
  <si>
    <t>Composite slab</t>
  </si>
  <si>
    <t>Commercal, Parking</t>
  </si>
  <si>
    <t>9:15am on a Saturday</t>
  </si>
  <si>
    <t>Harbor Cay Condominium</t>
  </si>
  <si>
    <t>5th slab</t>
  </si>
  <si>
    <t>The most probable cause of the failure was insufficient punching shear capacity in the 5th floor slab to resist the applied construction loads</t>
  </si>
  <si>
    <t>3:00 pm on a Friday</t>
  </si>
  <si>
    <t>Hotel New World</t>
  </si>
  <si>
    <t>Singapore</t>
  </si>
  <si>
    <t>11:15am on a Saturday</t>
  </si>
  <si>
    <t>Source</t>
  </si>
  <si>
    <t>Glover NJ. The Oklahoma City Bombing: Improving Building Performance through Multi-Hazard Mitigation (FEMA 277) by Building Performance Analysis Team. Journal of Architectural Engineering 1997;3:185.</t>
  </si>
  <si>
    <t>Hinman EE, Hammond DJ. Lessons from the Oklahoma City Bombing. New York, NY: American Society of Civil Engineers; 1997. https://doi.org/10.1061/9780784402177.</t>
  </si>
  <si>
    <t>Building Research Establishment. The structure of Ronan Point and other Taylor Woodrow - Anglian buildings. Building Research Establishment; 1985.</t>
  </si>
  <si>
    <t>Pearson C, Delatte N. Ronan Point Apartment Tower Collapse and its Effect on Building Codes. Journal of Performance of Constructed Facilities 2005;19:172–7. https://doi.org/10.1061/(ASCE)0887-3828(2005)19:2(172).</t>
  </si>
  <si>
    <t>Puig F. 50 anys de l’explosió de Capità Arenas de Barcelona, on van morir 18 persones. RTVE 2022. https://www.rtve.es/television/20220305/50-anys-explosio-gas-capita-arenas-van-morir-18-persones/2301385.shtml</t>
  </si>
  <si>
    <t>Frank BM. The Bombing. U.S. Marines in Lebanon, 1982-1984, 1987.</t>
  </si>
  <si>
    <t>Luccioni BM, Ambrosini RD, Danesi R. Analysis of building collapse under blast loads. Eng Struct 2004;26:63–71.</t>
  </si>
  <si>
    <t>Gardner NJ, Huh J, Chung L. Lessons from the Sampoong department store collapse. Cem Concr Compos 2002;24:523–9. https://doi.org/https://doi.org/10.1016/S0958-9465(01)00068-3.</t>
  </si>
  <si>
    <t>Park TW. Inspection of collapse cause of Sampoong Department Store. Forensic Sci Int 2012;217:119–26. https://doi.org/10.1016/j.forsciint.2011.10.039.</t>
  </si>
  <si>
    <t>Sunder SS, Gann RG, Grosshandler WL, Lew HS, Bukowski RW, Sadek F, et al. Final report on the Collapse of the World Trade Center towers. Gaithersburg, MD: 2005. https://doi.org/10.6028/NIST.NCSTAR.1.</t>
  </si>
  <si>
    <t>Averill JD, Mileti DS, Peacock RD, Kuligowski ED, Groner N, Proulx G, et al. Occupant Behavior, Egress, and Emergency Communications (Draft). 2005.</t>
  </si>
  <si>
    <t>U.S: Department of Labor. CItation and Notification of Penalty. 2020.</t>
  </si>
  <si>
    <t>Mlakar PE, Dusenberry DO, Harris JR, Haynes G, Phan LT, Sozen MA. The Pentagon Building Performance Report. American Society of Civil Engineers; 2003. https://doi.org/10.1061/9780784406380.</t>
  </si>
  <si>
    <t>Mlakar PF, Dusenberry DO, Harris JR, Haynes G, Phan LT, Sozen MA. September 11, 2001, Airliner Crash into the Pentagon. Journal of Performance of Constructed Facilities 2005;19:189–96. https://doi.org/10.1061/(ASCE)0887-3828(2005)19:3(189).</t>
  </si>
  <si>
    <t xml:space="preserve">BBC.com. Fifty years since Aberdeen zoology building collapsed “like house of cards.” BBCCom 2016. https://www.bbc.com/news/uk-scotland-north-east-orkney-shetland-37834960 </t>
  </si>
  <si>
    <t>Kumar P, Lavendra S, Raghavendra T. A Review on the Progressive Collapse Analysis of Reinforced Concrete Frame Structures. IOP Conf Ser Earth Environ Sci 2021;822:12003. https://doi.org/10.1088/1755-1315/822/1/012003.</t>
  </si>
  <si>
    <t>Delatte N. International Ethics and Failures: Case Studies, 2015, p. 35–53. https://doi.org/10.1007/978-3-319-18260-5_3.</t>
  </si>
  <si>
    <t>Leyendecker EV, Fattal SG. Investigation of the Skyline Plaza Collapse in Fairfax County, Virginia. Washington, D. C.: 1973.</t>
  </si>
  <si>
    <t>Drdácký M. Lessons from the failure of a steel-structure ice-hockey hall under a snow load. Forensic engineering: From failure to understanding, n.d., p. 139–48. https://doi.org/10.1680/fefftu.36130.0014.</t>
  </si>
  <si>
    <t>Lu X, Guan H, Sun H, Li Y, Zheng Z, Fei Y, et al. A preliminary analysis and discussion of the condominium building collapse in surfside, Florida, US, June 24, 2021. Frontiers of Structural and Civil Engineering 2021;15:1097–110. https://doi.org/10.1007/s11709-021-0766-0.</t>
  </si>
  <si>
    <t>Wood JGM. Pipers Row Car Park, Wolverhampton: Quantitative Study of the Causes of the Partial Collapse on 20th March 1997. SS&amp;D Contract Report to HSE n.d.</t>
  </si>
  <si>
    <t>Ayub M, Jin S, Dinesh PE, Menon PEG. Investigation Of The October 10, 2012 Parking Garage Collapse Durging Construction At Miami Dade College, Doral, FL. 2012.</t>
  </si>
  <si>
    <t>Ayub M, Ewing B, Osha PE, Lauderdale F. April 15, 2016 Double Tee Collapse at the Miami-Dade College West Campus Parking Garage, Doral, FL. 2016.</t>
  </si>
  <si>
    <t>Ayub M. Investigation Of The October 30, 2003, Fatal Parking Garage Collapse At Tropicana Casino Resort, Atlantic City, NJ. 2004.</t>
  </si>
  <si>
    <t>Corres Peiretti C, Romero Rey E. Reconstrucción “Módulo D” aparcamiento Madrid Barajas T-4. IV Congreso de Asociación científico-técnica del hormigón estructural (ACHE), 2008.</t>
  </si>
  <si>
    <t>Zallen RM. Roof Collapse under Snowdrift Loading and Snowdrift Design Criteria. Journal of Performance of Constructed Facilities 1988;2:80–98. https://doi.org/10.1061/(ASCE)0887-3828(1988)2:2(80).</t>
  </si>
  <si>
    <t>Tchamba JC, Bikoko TGLJ. Failure and Collapse of Building Structures in the Cities of Yaoundé and Douala, Cameroon from 2010 to 2014. Mod Appl Sci 2015;10:23. https://doi.org/10.5539/mas.v10n1p23.</t>
  </si>
  <si>
    <t>Ogunbiyi MA, Olawale SO, Olayiwola TB, Bamgboye OA. Analysis of the Cause(s) of the Collapse of a 3-Storey Building in Ile-Ife, Osun State, Nigeria. Int J Sci Eng Res 2015;6.</t>
  </si>
  <si>
    <t>Biegus A, Rykaluk K. The collapse of the Katowice Fair Building. Bauingenieur 2006;81:517–22. https://doi.org/10.1016/j.engfailanal.2008.11.008.</t>
  </si>
  <si>
    <t>Romundstad L, Sundnes KO, Pillgram-Larsen J, Røste GK, Gilbert M. Challenges of Major Incident Management When Excess Resources are Allocated: Experiences from a Mass Casualty Incident after Roof Collapse of a Military Command Center. Prehosp Disaster Med 2004;19:179–84. https://doi.org/10.1017/S1049023X00001710.</t>
  </si>
  <si>
    <t>Seibel W. Politicization of the Non-politicizable: The Collapse of the Ice Skating Rink in Bad Reichenhall on 2 January 2006. Collapsing Structures and Public Mismanagement, Cham: Springer International Publishing; 2022, p. 129–55. https://doi.org/10.1007/978-3-030-67818-0_5.</t>
  </si>
  <si>
    <t>Voulpiotis K, Köhler J, Jockwer R, Frangi A. A holistic framework for designing for structural robustness in tall timber buildings. Eng Struct 2021;227:111432. https://doi.org/10.1016/j.engstruct.2020.111432.</t>
  </si>
  <si>
    <r>
      <t>Kanok</t>
    </r>
    <r>
      <rPr>
        <sz val="11"/>
        <color rgb="FF333333"/>
        <rFont val="Open Sans"/>
        <family val="2"/>
      </rPr>
      <t xml:space="preserve"> </t>
    </r>
    <r>
      <rPr>
        <sz val="11"/>
        <color theme="1"/>
        <rFont val="Times New Roman"/>
        <family val="1"/>
      </rPr>
      <t>Kanok-Nukulchai W. Collapse of the Royal Plaza Hotel, Thailand. Structural Engineering International 1995;5:55–7. https://doi.org/10.2749/101686695780601420.</t>
    </r>
  </si>
  <si>
    <t>Balkaya C. Lessons Learned from Collapse of Zumrut Building under Gravity Loads. International Journal of Engineering Technologies IJET 2017;3:44–9. https://doi.org/10.19072/ijet.296655.</t>
  </si>
  <si>
    <t>Palmisano F, Vitone A, Vitone C, Vitone V. Collapse of the Giotto Avenue Building in Foggia. Structural Engineering International 2007;17:166–71. https://doi.org/10.2749/101686607780680709.</t>
  </si>
  <si>
    <t>Borsje H, Dieteren GGA. TNO 2017 R11127 - Onderzoek naar de technische oorzaak van de gedeeltelijke instorting van de in aanbouw zijnde parkeergarage P1 Eindhoven Airport. 2017.</t>
  </si>
  <si>
    <t>Martin R, Delatte NJ. Another Look at the L’Ambiance Plaza Collapse. Journal of Performance of Constructed Facilities 2000;14:160–5. https://doi.org/10.1061/(ASCE)0887-3828(2000)14:4(160).</t>
  </si>
  <si>
    <t>Jones CP, Nathan ND. Supermarket Roof Collapse in Burnaby, British Columbia, Canada. Journal of Performance of Constructed Facilities 1990;4:142–60. https://doi.org/10.1061/(ASCE)0887-3828(1990)4:3(142).</t>
  </si>
  <si>
    <t>Lew HS, Carino NJ, Fattal SJ, Batts ME. Investigation of Construction Failure of Harbour Cay Condominium in Cocoa Beach, Florida. Washington, DC: 1981.</t>
  </si>
  <si>
    <t>Thean LP, Vijiaratnam A, Lee SL, Broms BB. Report of the Inquiry into the Collapse of the Hotel New World. Singapore: 1987.</t>
  </si>
  <si>
    <t>All the sources used for completing the information in the database are shown. The Ref. column refers to the reference number of each case study listed in the first column of the database.</t>
  </si>
  <si>
    <t>WTC 7</t>
  </si>
  <si>
    <t>Columns, beams, floor system, transfer elements</t>
  </si>
  <si>
    <t>Fire</t>
  </si>
  <si>
    <t>The buckling of a column was the initiating event that led to the collapse of WTC 7.</t>
  </si>
  <si>
    <t>5:20pm on a Tuesday</t>
  </si>
  <si>
    <t>Windsor Tower</t>
  </si>
  <si>
    <t>Columns, beams, floor system</t>
  </si>
  <si>
    <t>Upper floors</t>
  </si>
  <si>
    <t>Collapse arrested by strong floor</t>
  </si>
  <si>
    <t>11:20 on a Saturday</t>
  </si>
  <si>
    <t>Plasco Building</t>
  </si>
  <si>
    <t>Shear core and external tubular system</t>
  </si>
  <si>
    <t>Column, beams</t>
  </si>
  <si>
    <t>11:33am on a Thursday</t>
  </si>
  <si>
    <t>The  collapse of the building started with the impact of two falling slabs on top of a lower floor</t>
  </si>
  <si>
    <t>Shyam-Sunder S, Gann RG, Grosshandler W, Lew HS, Bukowski RW, Sadek FH, et al. Final report on the collapse of World Trade Center Building 7: Gaithersburg, MD: 2008. https://doi.org/10.6028/NIST.NCSTAR.1A.</t>
  </si>
  <si>
    <t>Fernández Gómez J, Cano Muñoz JL, Díaz Lozano J, González Valle E, Calavera Ruiz J, Izquierdo JM, et al. El Incendio del Edificio Windsor de Madrid. Investigación del comportamiento al fuego y de la capacidad resistente residual de la estructura tras el incendio. Madrid: 2005.</t>
  </si>
  <si>
    <t>Shakib H, Pirizadeh M, Dardaei S, Zakersalehi M. Technical and Administrative Assessment of Plasco Building Incident. International Journal of Civil Engineering 2018;16:1227–39. https://doi.org/10.1007/s40999-018-0283-2.</t>
  </si>
  <si>
    <t>Shakib H, Zakersalehi M, Jahangiri V, Zamanian R. Evaluation of Plasco Building fire-induced progressive collapse. Structures 2020;28:205–24. https://doi.org/10.1016/j.istruc.2020.08.058.</t>
  </si>
  <si>
    <t>Initial failed element(s)</t>
  </si>
  <si>
    <t>No. of initial failed element(s)</t>
  </si>
  <si>
    <t>Location of initial failed element(s)</t>
  </si>
  <si>
    <t>Structural elements</t>
  </si>
  <si>
    <t>London</t>
  </si>
  <si>
    <t>Aberdeen</t>
  </si>
  <si>
    <t>Oklahoma</t>
  </si>
  <si>
    <t>Barcelona</t>
  </si>
  <si>
    <t>Beirut</t>
  </si>
  <si>
    <t>Buenos Aires</t>
  </si>
  <si>
    <t>Seoul</t>
  </si>
  <si>
    <t>New York</t>
  </si>
  <si>
    <t>New Orleans</t>
  </si>
  <si>
    <t>Washington</t>
  </si>
  <si>
    <t>Los Angeles</t>
  </si>
  <si>
    <t>Dhaka</t>
  </si>
  <si>
    <t>Virginia</t>
  </si>
  <si>
    <t>Humpolec</t>
  </si>
  <si>
    <t>Miami</t>
  </si>
  <si>
    <t>Wolverhampton</t>
  </si>
  <si>
    <t>Atlantic City</t>
  </si>
  <si>
    <t>Madrid</t>
  </si>
  <si>
    <t>Waterville Valley</t>
  </si>
  <si>
    <t>Douala</t>
  </si>
  <si>
    <t>Yaoundé</t>
  </si>
  <si>
    <t>Ifẹ</t>
  </si>
  <si>
    <t>Katowice</t>
  </si>
  <si>
    <t>Bardufoss</t>
  </si>
  <si>
    <t>Bad Reichenhall</t>
  </si>
  <si>
    <t>Nakhon Ratchasima</t>
  </si>
  <si>
    <t>Konya</t>
  </si>
  <si>
    <t>Foggia</t>
  </si>
  <si>
    <t>Abadan</t>
  </si>
  <si>
    <t>Eindhoven</t>
  </si>
  <si>
    <t>Bridgeport</t>
  </si>
  <si>
    <t>Burnaby</t>
  </si>
  <si>
    <t>Cocoa Beach</t>
  </si>
  <si>
    <t>Tehran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</si>
</sst>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sz val="11"/>
      <name val="Calibri"/>
      <family val="2"/>
      <scheme val="minor"/>
    </font>
    <font>
      <sz val="11"/>
      <color theme="1"/>
      <name val="Times New Roman"/>
      <family val="1"/>
    </font>
    <font>
      <sz val="11"/>
      <color rgb="FF333333"/>
      <name val="Open Sans"/>
      <family val="2"/>
    </font>
    <font>
      <b/>
      <sz val="11"/>
      <color theme="1"/>
      <name val="Calibri"/>
      <family val="2"/>
    </font>
    <font>
      <sz val="11"/>
      <color theme="1"/>
      <name val="Calibri"/>
      <family val="2"/>
    </font>
    <font>
      <sz val="11"/>
      <color rgb="FF000000"/>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3" tint="0.79998168889431442"/>
        <bgColor indexed="64"/>
      </patternFill>
    </fill>
  </fills>
  <borders count="34">
    <border>
      <left/>
      <right/>
      <top/>
      <bottom/>
      <diagonal/>
    </border>
    <border>
      <left style="thick">
        <color auto="1"/>
      </left>
      <right/>
      <top/>
      <bottom/>
      <diagonal/>
    </border>
    <border>
      <left/>
      <right style="thick">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ck">
        <color auto="1"/>
      </right>
      <top/>
      <bottom style="thin">
        <color indexed="64"/>
      </bottom>
      <diagonal/>
    </border>
    <border>
      <left/>
      <right/>
      <top/>
      <bottom style="medium">
        <color indexed="64"/>
      </bottom>
      <diagonal/>
    </border>
    <border>
      <left style="thick">
        <color auto="1"/>
      </left>
      <right/>
      <top/>
      <bottom style="medium">
        <color indexed="64"/>
      </bottom>
      <diagonal/>
    </border>
    <border>
      <left/>
      <right style="thick">
        <color auto="1"/>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ck">
        <color auto="1"/>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thin">
        <color indexed="64"/>
      </left>
      <right/>
      <top/>
      <bottom style="thick">
        <color auto="1"/>
      </bottom>
      <diagonal/>
    </border>
    <border>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top style="thick">
        <color auto="1"/>
      </top>
      <bottom/>
      <diagonal/>
    </border>
    <border>
      <left/>
      <right/>
      <top style="thick">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131">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1" fillId="11" borderId="7" xfId="0" applyFont="1" applyFill="1" applyBorder="1" applyAlignment="1">
      <alignment horizontal="center" vertical="center" wrapText="1"/>
    </xf>
    <xf numFmtId="0" fontId="1" fillId="11" borderId="10" xfId="0" applyFont="1" applyFill="1" applyBorder="1" applyAlignment="1">
      <alignment horizontal="center" vertical="center" wrapText="1"/>
    </xf>
    <xf numFmtId="0" fontId="1" fillId="11" borderId="11" xfId="0" applyFont="1" applyFill="1" applyBorder="1" applyAlignment="1">
      <alignment horizontal="center" vertical="center" wrapText="1"/>
    </xf>
    <xf numFmtId="0" fontId="1" fillId="11" borderId="9"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164" fontId="3" fillId="0" borderId="13"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1" xfId="0" quotePrefix="1"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164" fontId="0" fillId="0" borderId="1" xfId="0" applyNumberFormat="1" applyBorder="1" applyAlignment="1">
      <alignment horizontal="center" vertical="center" wrapText="1"/>
    </xf>
    <xf numFmtId="164" fontId="0" fillId="0" borderId="12" xfId="0" applyNumberFormat="1" applyBorder="1" applyAlignment="1">
      <alignment horizontal="center" vertical="center" wrapText="1"/>
    </xf>
    <xf numFmtId="1" fontId="0" fillId="0" borderId="2" xfId="0" applyNumberFormat="1" applyBorder="1" applyAlignment="1">
      <alignment horizontal="center" vertical="center" wrapText="1"/>
    </xf>
    <xf numFmtId="0" fontId="0" fillId="0" borderId="2" xfId="0" applyBorder="1" applyAlignment="1">
      <alignment horizontal="center" vertical="center"/>
    </xf>
    <xf numFmtId="0" fontId="1" fillId="12" borderId="17"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8" xfId="0" applyFont="1" applyBorder="1" applyAlignment="1">
      <alignment horizontal="center" vertical="center"/>
    </xf>
    <xf numFmtId="0" fontId="0" fillId="0" borderId="18" xfId="0" applyBorder="1" applyAlignment="1">
      <alignment horizontal="center"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1" fontId="0" fillId="0" borderId="0" xfId="0" applyNumberFormat="1" applyAlignment="1">
      <alignment horizontal="center" vertical="center" wrapText="1"/>
    </xf>
    <xf numFmtId="1" fontId="3" fillId="0" borderId="0" xfId="0" applyNumberFormat="1" applyFont="1" applyAlignment="1">
      <alignment horizontal="center" vertical="center"/>
    </xf>
    <xf numFmtId="0" fontId="0" fillId="0" borderId="25" xfId="0" applyBorder="1" applyAlignment="1">
      <alignment horizontal="center" vertical="center" wrapText="1"/>
    </xf>
    <xf numFmtId="0" fontId="0" fillId="0" borderId="20" xfId="0" applyBorder="1" applyAlignment="1">
      <alignment horizontal="center" vertical="center" wrapText="1"/>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164" fontId="3" fillId="0" borderId="0" xfId="0" applyNumberFormat="1" applyFont="1" applyAlignment="1">
      <alignment horizontal="center" vertical="center" wrapText="1"/>
    </xf>
    <xf numFmtId="164" fontId="3" fillId="0" borderId="0" xfId="0" quotePrefix="1" applyNumberFormat="1" applyFont="1" applyAlignment="1">
      <alignment horizontal="center" vertical="center" wrapText="1"/>
    </xf>
    <xf numFmtId="1" fontId="3" fillId="0" borderId="1" xfId="0" applyNumberFormat="1" applyFont="1" applyBorder="1" applyAlignment="1">
      <alignment horizontal="center" vertical="center"/>
    </xf>
    <xf numFmtId="164" fontId="3" fillId="0" borderId="0" xfId="0" applyNumberFormat="1" applyFont="1" applyAlignment="1">
      <alignment horizontal="center" vertical="center"/>
    </xf>
    <xf numFmtId="0" fontId="3" fillId="0" borderId="0" xfId="0" quotePrefix="1" applyFont="1" applyAlignment="1">
      <alignment horizontal="center" vertical="center" wrapText="1"/>
    </xf>
    <xf numFmtId="2" fontId="3" fillId="0" borderId="0" xfId="0" applyNumberFormat="1" applyFont="1" applyAlignment="1">
      <alignment horizontal="center" vertical="center" wrapText="1"/>
    </xf>
    <xf numFmtId="0" fontId="3" fillId="0" borderId="18" xfId="0" applyFont="1" applyBorder="1" applyAlignment="1">
      <alignment horizontal="left" vertical="center"/>
    </xf>
    <xf numFmtId="0" fontId="1" fillId="0" borderId="15" xfId="0" applyFont="1" applyBorder="1" applyAlignment="1">
      <alignment horizontal="left"/>
    </xf>
    <xf numFmtId="0" fontId="6" fillId="0" borderId="16" xfId="0" applyFont="1" applyBorder="1" applyAlignment="1">
      <alignment horizontal="left" vertical="center"/>
    </xf>
    <xf numFmtId="0" fontId="0" fillId="0" borderId="0" xfId="0" applyAlignment="1">
      <alignment horizontal="left"/>
    </xf>
    <xf numFmtId="0" fontId="0" fillId="0" borderId="18" xfId="0" applyBorder="1" applyAlignment="1">
      <alignment horizontal="left"/>
    </xf>
    <xf numFmtId="164" fontId="3" fillId="0" borderId="12" xfId="0" applyNumberFormat="1" applyFont="1" applyBorder="1" applyAlignment="1">
      <alignment horizontal="center" vertical="center"/>
    </xf>
    <xf numFmtId="164" fontId="0" fillId="0" borderId="13" xfId="0" applyNumberFormat="1" applyBorder="1" applyAlignment="1">
      <alignment horizontal="center" vertical="center" wrapText="1"/>
    </xf>
    <xf numFmtId="164" fontId="0" fillId="0" borderId="12" xfId="0" applyNumberFormat="1" applyBorder="1" applyAlignment="1">
      <alignment horizontal="center" vertical="center"/>
    </xf>
    <xf numFmtId="164" fontId="0" fillId="0" borderId="0" xfId="0" applyNumberFormat="1" applyAlignment="1">
      <alignment horizontal="center" vertical="center"/>
    </xf>
    <xf numFmtId="164" fontId="0" fillId="0" borderId="13" xfId="0" applyNumberFormat="1" applyBorder="1" applyAlignment="1">
      <alignment horizontal="center" vertical="center"/>
    </xf>
    <xf numFmtId="0" fontId="3"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7" fillId="0" borderId="32" xfId="0" applyFont="1" applyBorder="1" applyAlignment="1">
      <alignment horizontal="left" vertical="center"/>
    </xf>
    <xf numFmtId="0" fontId="4" fillId="0" borderId="18" xfId="0" applyFont="1" applyBorder="1"/>
    <xf numFmtId="0" fontId="7" fillId="0" borderId="18" xfId="0" applyFont="1" applyBorder="1" applyAlignment="1">
      <alignment horizontal="left" vertical="center"/>
    </xf>
    <xf numFmtId="0" fontId="4" fillId="0" borderId="18" xfId="0" applyFont="1" applyBorder="1" applyAlignment="1">
      <alignment horizontal="justify" vertical="center"/>
    </xf>
    <xf numFmtId="0" fontId="4" fillId="0" borderId="18" xfId="0" applyFont="1" applyBorder="1" applyAlignment="1">
      <alignment horizontal="left" vertical="center"/>
    </xf>
    <xf numFmtId="0" fontId="0" fillId="0" borderId="20" xfId="0" applyBorder="1" applyAlignment="1">
      <alignment horizontal="left" vertical="center" wrapText="1"/>
    </xf>
    <xf numFmtId="0" fontId="0" fillId="0" borderId="21" xfId="0" applyBorder="1" applyAlignment="1">
      <alignment horizontal="center" vertical="center" wrapText="1"/>
    </xf>
    <xf numFmtId="0" fontId="8" fillId="0" borderId="0" xfId="0" applyFont="1" applyAlignment="1">
      <alignment horizontal="center" vertical="center" wrapText="1"/>
    </xf>
    <xf numFmtId="0" fontId="3" fillId="0" borderId="20"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2" xfId="0" applyBorder="1" applyAlignment="1">
      <alignment horizontal="center" vertical="center" wrapText="1"/>
    </xf>
    <xf numFmtId="0" fontId="3" fillId="0" borderId="21" xfId="0" applyFont="1" applyBorder="1" applyAlignment="1">
      <alignment horizontal="center" vertical="center" wrapText="1"/>
    </xf>
    <xf numFmtId="1" fontId="3" fillId="0" borderId="1" xfId="0" applyNumberFormat="1" applyFont="1" applyBorder="1" applyAlignment="1">
      <alignment horizontal="center" vertical="center" wrapText="1"/>
    </xf>
    <xf numFmtId="1" fontId="3" fillId="0" borderId="20"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3" fillId="0" borderId="13" xfId="0" applyFont="1" applyBorder="1" applyAlignment="1">
      <alignment horizontal="center" vertical="center"/>
    </xf>
    <xf numFmtId="0" fontId="0" fillId="0" borderId="13" xfId="0" applyBorder="1" applyAlignment="1">
      <alignment horizontal="center" vertical="center"/>
    </xf>
    <xf numFmtId="1" fontId="0" fillId="0" borderId="14" xfId="0" applyNumberFormat="1" applyBorder="1" applyAlignment="1">
      <alignment horizontal="center" vertical="center"/>
    </xf>
    <xf numFmtId="1" fontId="0" fillId="0" borderId="26" xfId="0" applyNumberFormat="1" applyBorder="1" applyAlignment="1">
      <alignment horizontal="center" vertical="center"/>
    </xf>
    <xf numFmtId="0" fontId="3" fillId="0" borderId="21" xfId="0" applyFont="1" applyBorder="1" applyAlignment="1">
      <alignment horizontal="center" vertical="center"/>
    </xf>
    <xf numFmtId="0" fontId="0" fillId="0" borderId="33" xfId="0" applyBorder="1" applyAlignment="1">
      <alignment horizontal="left"/>
    </xf>
    <xf numFmtId="0" fontId="3" fillId="0" borderId="13" xfId="0" applyFont="1" applyBorder="1" applyAlignment="1">
      <alignment horizontal="left" vertical="center"/>
    </xf>
    <xf numFmtId="0" fontId="3" fillId="0" borderId="5" xfId="0" applyFont="1" applyBorder="1" applyAlignment="1">
      <alignment horizontal="left" vertical="center"/>
    </xf>
    <xf numFmtId="0" fontId="4" fillId="0" borderId="19" xfId="0" applyFont="1" applyBorder="1" applyAlignment="1">
      <alignment horizontal="justify" vertical="center"/>
    </xf>
    <xf numFmtId="0" fontId="1" fillId="12" borderId="0" xfId="0" applyFont="1" applyFill="1" applyAlignment="1">
      <alignment horizontal="center" vertical="center" wrapText="1"/>
    </xf>
    <xf numFmtId="0" fontId="1" fillId="12" borderId="7"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8" xfId="0" applyFont="1" applyFill="1" applyBorder="1" applyAlignment="1">
      <alignment horizontal="center" vertical="center" wrapText="1"/>
    </xf>
    <xf numFmtId="0" fontId="1" fillId="13" borderId="0" xfId="0" applyFont="1" applyFill="1" applyAlignment="1">
      <alignment horizontal="center" vertical="center" wrapText="1"/>
    </xf>
    <xf numFmtId="0" fontId="1" fillId="13" borderId="7" xfId="0" applyFont="1" applyFill="1" applyBorder="1" applyAlignment="1">
      <alignment horizontal="center" vertical="center" wrapText="1"/>
    </xf>
    <xf numFmtId="0" fontId="1" fillId="13" borderId="2" xfId="0" applyFont="1" applyFill="1" applyBorder="1" applyAlignment="1">
      <alignment horizontal="center" vertical="center" wrapText="1"/>
    </xf>
    <xf numFmtId="0" fontId="1" fillId="13" borderId="9" xfId="0" applyFont="1" applyFill="1" applyBorder="1" applyAlignment="1">
      <alignment horizontal="center" vertical="center" wrapText="1"/>
    </xf>
    <xf numFmtId="0" fontId="1" fillId="7" borderId="29" xfId="0" applyFont="1" applyFill="1" applyBorder="1" applyAlignment="1">
      <alignment horizontal="center" vertical="center" wrapText="1"/>
    </xf>
    <xf numFmtId="0" fontId="1" fillId="7" borderId="30" xfId="0" applyFont="1" applyFill="1" applyBorder="1" applyAlignment="1">
      <alignment horizontal="center" vertical="center" wrapText="1"/>
    </xf>
    <xf numFmtId="0" fontId="1" fillId="8" borderId="29" xfId="0" applyFont="1" applyFill="1" applyBorder="1" applyAlignment="1">
      <alignment horizontal="center" vertical="center" wrapText="1"/>
    </xf>
    <xf numFmtId="0" fontId="1" fillId="8" borderId="30" xfId="0" applyFont="1" applyFill="1" applyBorder="1" applyAlignment="1">
      <alignment horizontal="center" vertical="center" wrapText="1"/>
    </xf>
    <xf numFmtId="0" fontId="1" fillId="8" borderId="31"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29"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1" fillId="5" borderId="31" xfId="0" applyFont="1" applyFill="1" applyBorder="1" applyAlignment="1">
      <alignment horizontal="center" vertical="center" wrapText="1"/>
    </xf>
    <xf numFmtId="0" fontId="1" fillId="6" borderId="30" xfId="0" applyFont="1" applyFill="1" applyBorder="1" applyAlignment="1">
      <alignment horizontal="center" vertical="center" wrapText="1"/>
    </xf>
    <xf numFmtId="0" fontId="1" fillId="11" borderId="0" xfId="0" applyFont="1" applyFill="1" applyAlignment="1">
      <alignment horizontal="center" vertical="center" wrapText="1"/>
    </xf>
    <xf numFmtId="0" fontId="1" fillId="11" borderId="7" xfId="0" applyFont="1" applyFill="1" applyBorder="1" applyAlignment="1">
      <alignment horizontal="center" vertical="center" wrapText="1"/>
    </xf>
    <xf numFmtId="0" fontId="1" fillId="11" borderId="3" xfId="0" applyFont="1" applyFill="1" applyBorder="1" applyAlignment="1">
      <alignment horizontal="center" vertical="center" wrapText="1"/>
    </xf>
    <xf numFmtId="0" fontId="1" fillId="11" borderId="4"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1" fillId="12" borderId="3" xfId="0" applyFont="1" applyFill="1" applyBorder="1" applyAlignment="1">
      <alignment horizontal="center" vertical="center" wrapText="1"/>
    </xf>
    <xf numFmtId="0" fontId="1" fillId="12" borderId="5" xfId="0" applyFont="1" applyFill="1" applyBorder="1" applyAlignment="1">
      <alignment horizontal="center" vertical="center" wrapText="1"/>
    </xf>
    <xf numFmtId="0" fontId="1" fillId="11" borderId="33"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8" xfId="0" applyFont="1" applyFill="1" applyBorder="1" applyAlignment="1">
      <alignment horizontal="center" vertical="center" wrapText="1"/>
    </xf>
    <xf numFmtId="0" fontId="1" fillId="10" borderId="0" xfId="0" applyFont="1" applyFill="1" applyAlignment="1">
      <alignment horizontal="center" vertical="center" wrapText="1"/>
    </xf>
    <xf numFmtId="0" fontId="1" fillId="10" borderId="7"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7"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4" borderId="30"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9" borderId="8" xfId="0" applyFont="1" applyFill="1" applyBorder="1" applyAlignment="1">
      <alignment horizontal="center" vertical="center" wrapText="1"/>
    </xf>
    <xf numFmtId="0" fontId="1" fillId="9" borderId="0" xfId="0" applyFont="1" applyFill="1" applyAlignment="1">
      <alignment horizontal="center" vertical="center" wrapText="1"/>
    </xf>
    <xf numFmtId="0" fontId="1" fillId="9" borderId="7"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9" xfId="0" applyFont="1" applyFill="1" applyBorder="1" applyAlignment="1">
      <alignment horizontal="center"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Giacomo Caredda" id="{A65BC01C-E49C-4C47-B62A-2251C4A12D60}" userId="Giacomo Caredda"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0" dT="2022-05-03T15:58:01.27" personId="{A65BC01C-E49C-4C47-B62A-2251C4A12D60}" id="{AAAB7EB7-E316-45A5-959C-3D93F2E2DD57}">
    <text>steel panels composed by columns and spandrels</text>
  </threadedComment>
  <threadedComment ref="AE10" dT="2022-05-03T16:29:35.77" personId="{A65BC01C-E49C-4C47-B62A-2251C4A12D60}" id="{70F7BF4D-81F2-479F-9EA0-C2EF4B3E1683}">
    <text>from 93th to 99th floor in WTC1; from 77th to 85th floor in WTC2</text>
  </threadedComment>
  <threadedComment ref="M11" dT="2022-05-03T15:58:01.27" personId="{A65BC01C-E49C-4C47-B62A-2251C4A12D60}" id="{32D1ED26-957D-4FCF-BB1C-3C62C0966FCB}">
    <text>steel panels composed by columns and spandrels</text>
  </threadedComment>
  <threadedComment ref="AE11" dT="2022-05-03T16:29:35.77" personId="{A65BC01C-E49C-4C47-B62A-2251C4A12D60}" id="{D74E0B13-8672-4A8C-BFB0-335D92877E07}">
    <text>from 93th to 99th floor in WTC1; from 77th to 85th floor in WTC2</text>
  </threadedComment>
  <threadedComment ref="AM14" dT="2022-05-16T15:14:45.62" personId="{A65BC01C-E49C-4C47-B62A-2251C4A12D60}" id="{1E0C4CA3-9B7F-4D3A-8B23-B6E80430BFFD}">
    <text>Or 8</text>
  </threadedComment>
  <threadedComment ref="P15" dT="2022-05-17T10:40:49.16" personId="{A65BC01C-E49C-4C47-B62A-2251C4A12D60}" id="{E62587E9-81DD-4E75-9287-C2BA1E829A61}">
    <text>22-levels building under construction</text>
  </threadedComment>
  <threadedComment ref="P16" dT="2022-05-10T08:46:47.40" personId="{A65BC01C-E49C-4C47-B62A-2251C4A12D60}" id="{E48DC1BF-5EA2-4DC8-89A4-71181445AE6A}">
    <text>The foundation of the building was for 5-story</text>
  </threadedComment>
  <threadedComment ref="Z16" dT="2022-05-10T08:50:04.28" personId="{A65BC01C-E49C-4C47-B62A-2251C4A12D60}" id="{A2277707-439B-4BCA-B8B0-224C3374B386}">
    <text xml:space="preserve">- Extension of the building without considering structural design;
- Conversion from commercial to industrial use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7EF9C-71B7-4E44-B8CE-91FBF6504C18}">
  <dimension ref="A1:AW44"/>
  <sheetViews>
    <sheetView tabSelected="1" zoomScale="85" zoomScaleNormal="85" workbookViewId="0">
      <pane xSplit="2" ySplit="3" topLeftCell="C4" activePane="bottomRight" state="frozen"/>
      <selection pane="topRight" activeCell="B1" sqref="B1"/>
      <selection pane="bottomLeft" activeCell="A4" sqref="A4"/>
      <selection pane="bottomRight" sqref="A1:A3"/>
    </sheetView>
  </sheetViews>
  <sheetFormatPr defaultColWidth="9.1796875" defaultRowHeight="14.5" x14ac:dyDescent="0.35"/>
  <cols>
    <col min="1" max="1" width="7.81640625" style="2" customWidth="1"/>
    <col min="2" max="2" width="51.453125" style="2" customWidth="1"/>
    <col min="3" max="3" width="18.54296875" style="2" bestFit="1" customWidth="1"/>
    <col min="4" max="4" width="14.453125" style="2" bestFit="1" customWidth="1"/>
    <col min="5" max="5" width="27.453125" style="2" bestFit="1" customWidth="1"/>
    <col min="6" max="6" width="23" style="2" bestFit="1" customWidth="1"/>
    <col min="7" max="9" width="30.453125" style="2" customWidth="1"/>
    <col min="10" max="12" width="35" style="2" customWidth="1"/>
    <col min="13" max="13" width="47.453125" style="2" customWidth="1"/>
    <col min="14" max="14" width="15.1796875" style="2" bestFit="1" customWidth="1"/>
    <col min="15" max="15" width="14.1796875" style="2" bestFit="1" customWidth="1"/>
    <col min="16" max="16" width="16.453125" style="2" bestFit="1" customWidth="1"/>
    <col min="17" max="17" width="28.81640625" style="2" bestFit="1" customWidth="1"/>
    <col min="18" max="18" width="28.81640625" style="2" customWidth="1"/>
    <col min="19" max="19" width="29.81640625" style="2" bestFit="1" customWidth="1"/>
    <col min="20" max="20" width="10.54296875" style="2" bestFit="1" customWidth="1"/>
    <col min="21" max="21" width="13.81640625" style="2" bestFit="1" customWidth="1"/>
    <col min="22" max="22" width="14" style="2" bestFit="1" customWidth="1"/>
    <col min="23" max="23" width="10.54296875" style="2" bestFit="1" customWidth="1"/>
    <col min="24" max="24" width="13.81640625" style="2" bestFit="1" customWidth="1"/>
    <col min="25" max="25" width="10.81640625" style="2" bestFit="1" customWidth="1"/>
    <col min="26" max="26" width="89.453125" style="2" customWidth="1"/>
    <col min="27" max="27" width="26.453125" style="2" bestFit="1" customWidth="1"/>
    <col min="28" max="28" width="31.81640625" style="2" bestFit="1" customWidth="1"/>
    <col min="29" max="29" width="26.453125" style="2" bestFit="1" customWidth="1"/>
    <col min="30" max="30" width="29.453125" style="2" bestFit="1" customWidth="1"/>
    <col min="31" max="31" width="78.81640625" style="2" customWidth="1"/>
    <col min="32" max="32" width="37.54296875" style="2" customWidth="1"/>
    <col min="33" max="33" width="39.453125" style="2" customWidth="1"/>
    <col min="34" max="34" width="38.1796875" style="2" customWidth="1"/>
    <col min="35" max="35" width="27.1796875" style="2" bestFit="1" customWidth="1"/>
    <col min="36" max="36" width="87.54296875" style="2" customWidth="1"/>
    <col min="37" max="37" width="36" style="2" bestFit="1" customWidth="1"/>
    <col min="38" max="38" width="24" style="2" bestFit="1" customWidth="1"/>
    <col min="39" max="39" width="30.81640625" style="2" bestFit="1" customWidth="1"/>
    <col min="40" max="40" width="19.1796875" style="2" bestFit="1" customWidth="1"/>
    <col min="41" max="41" width="49.453125" style="2" bestFit="1" customWidth="1"/>
    <col min="42" max="43" width="59.54296875" style="2" bestFit="1" customWidth="1"/>
    <col min="44" max="44" width="14.1796875" style="2" bestFit="1" customWidth="1"/>
    <col min="45" max="45" width="18" style="2" bestFit="1" customWidth="1"/>
    <col min="46" max="46" width="13.453125" style="2" bestFit="1" customWidth="1"/>
    <col min="47" max="47" width="10.1796875" style="2" bestFit="1" customWidth="1"/>
    <col min="48" max="48" width="19.1796875" style="2" bestFit="1" customWidth="1"/>
    <col min="49" max="49" width="22" style="2" bestFit="1" customWidth="1"/>
    <col min="50" max="50" width="13.81640625" style="2" bestFit="1" customWidth="1"/>
    <col min="51" max="51" width="9.81640625" style="2" bestFit="1" customWidth="1"/>
    <col min="52" max="56" width="9.1796875" style="2"/>
    <col min="57" max="57" width="9.1796875" style="2" customWidth="1"/>
    <col min="58" max="58" width="9.1796875" style="2"/>
    <col min="59" max="59" width="8.453125" style="2" bestFit="1" customWidth="1"/>
    <col min="60" max="60" width="8" style="2" bestFit="1" customWidth="1"/>
    <col min="61" max="61" width="6.54296875" style="2" bestFit="1" customWidth="1"/>
    <col min="62" max="62" width="7.54296875" style="2" bestFit="1" customWidth="1"/>
    <col min="63" max="63" width="10" style="2" bestFit="1" customWidth="1"/>
    <col min="64" max="64" width="14.453125" style="2" bestFit="1" customWidth="1"/>
    <col min="65" max="65" width="21.453125" style="2" customWidth="1"/>
    <col min="66" max="66" width="9.1796875" style="2"/>
    <col min="67" max="67" width="14.453125" style="2" bestFit="1" customWidth="1"/>
    <col min="68" max="68" width="8.453125" style="2" bestFit="1" customWidth="1"/>
    <col min="69" max="69" width="8" style="2" bestFit="1" customWidth="1"/>
    <col min="70" max="70" width="6.54296875" style="2" bestFit="1" customWidth="1"/>
    <col min="71" max="71" width="7.54296875" style="2" bestFit="1" customWidth="1"/>
    <col min="72" max="72" width="8.453125" style="2" bestFit="1" customWidth="1"/>
    <col min="73" max="73" width="14.453125" style="2" bestFit="1" customWidth="1"/>
    <col min="74" max="16384" width="9.1796875" style="2"/>
  </cols>
  <sheetData>
    <row r="1" spans="1:49" s="28" customFormat="1" ht="26.25" customHeight="1" thickTop="1" x14ac:dyDescent="0.35">
      <c r="A1" s="115" t="s">
        <v>0</v>
      </c>
      <c r="B1" s="118" t="s">
        <v>1</v>
      </c>
      <c r="C1" s="121" t="s">
        <v>2</v>
      </c>
      <c r="D1" s="122"/>
      <c r="E1" s="122"/>
      <c r="F1" s="123"/>
      <c r="G1" s="124" t="s">
        <v>3</v>
      </c>
      <c r="H1" s="124"/>
      <c r="I1" s="124"/>
      <c r="J1" s="124"/>
      <c r="K1" s="124"/>
      <c r="L1" s="124"/>
      <c r="M1" s="124"/>
      <c r="N1" s="98" t="s">
        <v>4</v>
      </c>
      <c r="O1" s="99"/>
      <c r="P1" s="99"/>
      <c r="Q1" s="99"/>
      <c r="R1" s="99"/>
      <c r="S1" s="99"/>
      <c r="T1" s="99"/>
      <c r="U1" s="99"/>
      <c r="V1" s="99"/>
      <c r="W1" s="99"/>
      <c r="X1" s="99"/>
      <c r="Y1" s="100"/>
      <c r="Z1" s="101" t="s">
        <v>5</v>
      </c>
      <c r="AA1" s="101"/>
      <c r="AB1" s="101"/>
      <c r="AC1" s="101"/>
      <c r="AD1" s="101"/>
      <c r="AE1" s="101"/>
      <c r="AF1" s="101"/>
      <c r="AG1" s="101"/>
      <c r="AH1" s="101"/>
      <c r="AI1" s="101"/>
      <c r="AJ1" s="101"/>
      <c r="AK1" s="90" t="s">
        <v>6</v>
      </c>
      <c r="AL1" s="91"/>
      <c r="AM1" s="91"/>
      <c r="AN1" s="91"/>
      <c r="AO1" s="91"/>
      <c r="AP1" s="91"/>
      <c r="AQ1" s="91"/>
      <c r="AR1" s="92" t="s">
        <v>7</v>
      </c>
      <c r="AS1" s="93"/>
      <c r="AT1" s="93"/>
      <c r="AU1" s="93"/>
      <c r="AV1" s="93"/>
      <c r="AW1" s="94"/>
    </row>
    <row r="2" spans="1:49" s="28" customFormat="1" ht="26.25" customHeight="1" x14ac:dyDescent="0.35">
      <c r="A2" s="116"/>
      <c r="B2" s="119"/>
      <c r="C2" s="125" t="s">
        <v>8</v>
      </c>
      <c r="D2" s="127" t="s">
        <v>9</v>
      </c>
      <c r="E2" s="127" t="s">
        <v>10</v>
      </c>
      <c r="F2" s="129" t="s">
        <v>11</v>
      </c>
      <c r="G2" s="113" t="s">
        <v>12</v>
      </c>
      <c r="H2" s="113" t="s">
        <v>13</v>
      </c>
      <c r="I2" s="113" t="s">
        <v>14</v>
      </c>
      <c r="J2" s="113" t="s">
        <v>15</v>
      </c>
      <c r="K2" s="113" t="s">
        <v>16</v>
      </c>
      <c r="L2" s="113" t="s">
        <v>17</v>
      </c>
      <c r="M2" s="113" t="s">
        <v>391</v>
      </c>
      <c r="N2" s="111" t="s">
        <v>18</v>
      </c>
      <c r="O2" s="102" t="s">
        <v>19</v>
      </c>
      <c r="P2" s="102" t="s">
        <v>20</v>
      </c>
      <c r="Q2" s="102" t="s">
        <v>21</v>
      </c>
      <c r="R2" s="110" t="s">
        <v>22</v>
      </c>
      <c r="S2" s="102" t="s">
        <v>23</v>
      </c>
      <c r="T2" s="104" t="s">
        <v>24</v>
      </c>
      <c r="U2" s="105"/>
      <c r="V2" s="106"/>
      <c r="W2" s="105" t="s">
        <v>25</v>
      </c>
      <c r="X2" s="105"/>
      <c r="Y2" s="107"/>
      <c r="Z2" s="82" t="s">
        <v>26</v>
      </c>
      <c r="AA2" s="82" t="s">
        <v>388</v>
      </c>
      <c r="AB2" s="82" t="s">
        <v>389</v>
      </c>
      <c r="AC2" s="108" t="s">
        <v>390</v>
      </c>
      <c r="AD2" s="109"/>
      <c r="AE2" s="82" t="s">
        <v>27</v>
      </c>
      <c r="AF2" s="82" t="s">
        <v>28</v>
      </c>
      <c r="AG2" s="82" t="s">
        <v>29</v>
      </c>
      <c r="AH2" s="82" t="s">
        <v>30</v>
      </c>
      <c r="AI2" s="82" t="s">
        <v>31</v>
      </c>
      <c r="AJ2" s="82" t="s">
        <v>32</v>
      </c>
      <c r="AK2" s="84" t="s">
        <v>33</v>
      </c>
      <c r="AL2" s="86" t="s">
        <v>34</v>
      </c>
      <c r="AM2" s="86" t="s">
        <v>35</v>
      </c>
      <c r="AN2" s="86" t="s">
        <v>36</v>
      </c>
      <c r="AO2" s="86" t="s">
        <v>37</v>
      </c>
      <c r="AP2" s="86" t="s">
        <v>38</v>
      </c>
      <c r="AQ2" s="88" t="s">
        <v>39</v>
      </c>
      <c r="AR2" s="97" t="s">
        <v>40</v>
      </c>
      <c r="AS2" s="95" t="s">
        <v>41</v>
      </c>
      <c r="AT2" s="95" t="s">
        <v>42</v>
      </c>
      <c r="AU2" s="95" t="s">
        <v>43</v>
      </c>
      <c r="AV2" s="95" t="s">
        <v>44</v>
      </c>
      <c r="AW2" s="96" t="s">
        <v>45</v>
      </c>
    </row>
    <row r="3" spans="1:49" s="28" customFormat="1" ht="26.25" customHeight="1" thickBot="1" x14ac:dyDescent="0.4">
      <c r="A3" s="117"/>
      <c r="B3" s="120"/>
      <c r="C3" s="126"/>
      <c r="D3" s="128"/>
      <c r="E3" s="128"/>
      <c r="F3" s="130"/>
      <c r="G3" s="114"/>
      <c r="H3" s="114"/>
      <c r="I3" s="114"/>
      <c r="J3" s="114"/>
      <c r="K3" s="114"/>
      <c r="L3" s="114"/>
      <c r="M3" s="114"/>
      <c r="N3" s="112"/>
      <c r="O3" s="103"/>
      <c r="P3" s="103"/>
      <c r="Q3" s="103"/>
      <c r="R3" s="103"/>
      <c r="S3" s="103"/>
      <c r="T3" s="4" t="s">
        <v>46</v>
      </c>
      <c r="U3" s="3" t="s">
        <v>47</v>
      </c>
      <c r="V3" s="5" t="s">
        <v>48</v>
      </c>
      <c r="W3" s="3" t="s">
        <v>46</v>
      </c>
      <c r="X3" s="3" t="s">
        <v>47</v>
      </c>
      <c r="Y3" s="6" t="s">
        <v>48</v>
      </c>
      <c r="Z3" s="83"/>
      <c r="AA3" s="83"/>
      <c r="AB3" s="83"/>
      <c r="AC3" s="24" t="s">
        <v>49</v>
      </c>
      <c r="AD3" s="24" t="s">
        <v>50</v>
      </c>
      <c r="AE3" s="83"/>
      <c r="AF3" s="83"/>
      <c r="AG3" s="83"/>
      <c r="AH3" s="83"/>
      <c r="AI3" s="83"/>
      <c r="AJ3" s="83"/>
      <c r="AK3" s="85"/>
      <c r="AL3" s="87"/>
      <c r="AM3" s="87"/>
      <c r="AN3" s="87"/>
      <c r="AO3" s="87"/>
      <c r="AP3" s="87"/>
      <c r="AQ3" s="89"/>
      <c r="AR3" s="97"/>
      <c r="AS3" s="95"/>
      <c r="AT3" s="95"/>
      <c r="AU3" s="95"/>
      <c r="AV3" s="95"/>
      <c r="AW3" s="96"/>
    </row>
    <row r="4" spans="1:49" s="7" customFormat="1" ht="50.15" customHeight="1" x14ac:dyDescent="0.35">
      <c r="A4" s="17">
        <v>1</v>
      </c>
      <c r="B4" s="52" t="s">
        <v>51</v>
      </c>
      <c r="C4" s="8" t="s">
        <v>394</v>
      </c>
      <c r="D4" s="35" t="s">
        <v>52</v>
      </c>
      <c r="E4" s="35">
        <v>1976</v>
      </c>
      <c r="F4" s="9">
        <v>1995</v>
      </c>
      <c r="G4" s="8" t="s">
        <v>53</v>
      </c>
      <c r="H4" s="35" t="str">
        <f t="shared" ref="H4:H24" si="0">IF(S4=1,"Single-storey structure",IF(S4&lt;=14,"Low and mid-rise structure","Hig-rise structure"))</f>
        <v>Low and mid-rise structure</v>
      </c>
      <c r="I4" s="35" t="s">
        <v>54</v>
      </c>
      <c r="J4" s="35" t="s">
        <v>55</v>
      </c>
      <c r="K4" s="35" t="s">
        <v>56</v>
      </c>
      <c r="L4" s="34">
        <v>15.24</v>
      </c>
      <c r="M4" s="35" t="s">
        <v>57</v>
      </c>
      <c r="N4" s="10">
        <v>35.9664</v>
      </c>
      <c r="O4" s="34">
        <f>T4*W4</f>
        <v>2043.86688</v>
      </c>
      <c r="P4" s="35">
        <v>9</v>
      </c>
      <c r="Q4" s="35" t="s">
        <v>58</v>
      </c>
      <c r="R4" s="35">
        <v>4</v>
      </c>
      <c r="S4" s="36">
        <v>3.9624000000000001</v>
      </c>
      <c r="T4" s="11">
        <v>30.48</v>
      </c>
      <c r="U4" s="36">
        <v>10.667999999999999</v>
      </c>
      <c r="V4" s="14">
        <v>2</v>
      </c>
      <c r="W4" s="36">
        <v>67.055999999999997</v>
      </c>
      <c r="X4" s="36">
        <v>6.0960000000000001</v>
      </c>
      <c r="Y4" s="12">
        <v>10</v>
      </c>
      <c r="Z4" s="35" t="s">
        <v>59</v>
      </c>
      <c r="AA4" s="35" t="s">
        <v>60</v>
      </c>
      <c r="AB4" s="35">
        <v>1</v>
      </c>
      <c r="AC4" s="25" t="s">
        <v>61</v>
      </c>
      <c r="AD4" s="25" t="s">
        <v>62</v>
      </c>
      <c r="AE4" s="52" t="s">
        <v>63</v>
      </c>
      <c r="AF4" s="35" t="s">
        <v>64</v>
      </c>
      <c r="AG4" s="35" t="s">
        <v>65</v>
      </c>
      <c r="AH4" s="35" t="s">
        <v>66</v>
      </c>
      <c r="AI4" s="35" t="s">
        <v>67</v>
      </c>
      <c r="AJ4" s="35" t="s">
        <v>68</v>
      </c>
      <c r="AK4" s="8" t="s">
        <v>69</v>
      </c>
      <c r="AL4" s="39">
        <v>642.90099999999995</v>
      </c>
      <c r="AM4" s="31">
        <v>9</v>
      </c>
      <c r="AN4" s="7">
        <v>167</v>
      </c>
      <c r="AO4" s="7" t="s">
        <v>58</v>
      </c>
      <c r="AP4" s="7">
        <v>361</v>
      </c>
      <c r="AQ4" s="13" t="s">
        <v>58</v>
      </c>
      <c r="AR4" s="38">
        <f t="shared" ref="AR4:AR34" si="1">COUNTIF(D4:F4,"&lt;&gt;-")</f>
        <v>3</v>
      </c>
      <c r="AS4" s="31">
        <f t="shared" ref="AS4:AS34" si="2">COUNTIF(G4:M4,"&lt;&gt;-")</f>
        <v>7</v>
      </c>
      <c r="AT4" s="31">
        <f t="shared" ref="AT4:AT11" si="3">COUNTIF(N4:P4,"&lt;&gt;-")+COUNTIF(S4:Y4,"&lt;&gt;-")</f>
        <v>10</v>
      </c>
      <c r="AU4" s="31">
        <f>COUNTIF(Z4:AD4,"&lt;&gt;-")+COUNTIF(AF4:AJ4,"&lt;&gt;-")</f>
        <v>10</v>
      </c>
      <c r="AV4" s="31">
        <f>COUNTIF(AK4:AN4,"&lt;&gt;-")+COUNTIF(AP4:AQ4,"&lt;&gt;-")</f>
        <v>5</v>
      </c>
      <c r="AW4" s="75">
        <f>100*(0.06*AR4/3+0.15*AS4/7+0.09*AT4/10+0.48*AU4/10+0.22*AV4/6)</f>
        <v>96.333333333333343</v>
      </c>
    </row>
    <row r="5" spans="1:49" s="7" customFormat="1" ht="50.15" customHeight="1" x14ac:dyDescent="0.35">
      <c r="A5" s="17">
        <v>2</v>
      </c>
      <c r="B5" s="52" t="s">
        <v>70</v>
      </c>
      <c r="C5" s="8" t="s">
        <v>392</v>
      </c>
      <c r="D5" s="35" t="s">
        <v>71</v>
      </c>
      <c r="E5" s="35">
        <v>1968</v>
      </c>
      <c r="F5" s="9">
        <v>1968</v>
      </c>
      <c r="G5" s="8" t="s">
        <v>72</v>
      </c>
      <c r="H5" s="35" t="str">
        <f t="shared" si="0"/>
        <v>Low and mid-rise structure</v>
      </c>
      <c r="I5" s="35" t="s">
        <v>73</v>
      </c>
      <c r="J5" s="35" t="s">
        <v>74</v>
      </c>
      <c r="K5" s="35" t="s">
        <v>75</v>
      </c>
      <c r="L5" s="35" t="s">
        <v>58</v>
      </c>
      <c r="M5" s="35" t="s">
        <v>76</v>
      </c>
      <c r="N5" s="10">
        <v>64</v>
      </c>
      <c r="O5" s="34" t="s">
        <v>58</v>
      </c>
      <c r="P5" s="35">
        <v>22</v>
      </c>
      <c r="Q5" s="35" t="s">
        <v>58</v>
      </c>
      <c r="R5" s="35" t="s">
        <v>58</v>
      </c>
      <c r="S5" s="36">
        <f>N5/P5</f>
        <v>2.9090909090909092</v>
      </c>
      <c r="T5" s="11">
        <v>17.93</v>
      </c>
      <c r="U5" s="36" t="s">
        <v>58</v>
      </c>
      <c r="V5" s="14" t="s">
        <v>58</v>
      </c>
      <c r="W5" s="36">
        <v>23.67</v>
      </c>
      <c r="X5" s="36" t="s">
        <v>58</v>
      </c>
      <c r="Y5" s="12" t="s">
        <v>58</v>
      </c>
      <c r="Z5" s="35" t="s">
        <v>77</v>
      </c>
      <c r="AA5" s="35" t="s">
        <v>78</v>
      </c>
      <c r="AB5" s="35">
        <v>1</v>
      </c>
      <c r="AC5" s="25" t="s">
        <v>61</v>
      </c>
      <c r="AD5" s="25" t="s">
        <v>79</v>
      </c>
      <c r="AE5" s="52" t="s">
        <v>80</v>
      </c>
      <c r="AF5" s="35" t="s">
        <v>64</v>
      </c>
      <c r="AG5" s="35" t="s">
        <v>81</v>
      </c>
      <c r="AH5" s="35" t="s">
        <v>82</v>
      </c>
      <c r="AI5" s="35" t="s">
        <v>83</v>
      </c>
      <c r="AJ5" s="35" t="s">
        <v>84</v>
      </c>
      <c r="AK5" s="8" t="s">
        <v>85</v>
      </c>
      <c r="AL5" s="39">
        <v>22.0229</v>
      </c>
      <c r="AM5" s="7">
        <v>22</v>
      </c>
      <c r="AN5" s="7">
        <v>4</v>
      </c>
      <c r="AO5" s="7" t="s">
        <v>86</v>
      </c>
      <c r="AP5" s="7">
        <v>260</v>
      </c>
      <c r="AQ5" s="13">
        <v>21</v>
      </c>
      <c r="AR5" s="38">
        <f t="shared" si="1"/>
        <v>3</v>
      </c>
      <c r="AS5" s="31">
        <f t="shared" si="2"/>
        <v>6</v>
      </c>
      <c r="AT5" s="31">
        <f t="shared" si="3"/>
        <v>5</v>
      </c>
      <c r="AU5" s="31">
        <f t="shared" ref="AU5:AU43" si="4">COUNTIF(Z5:AD5,"&lt;&gt;-")+COUNTIF(AF5:AJ5,"&lt;&gt;-")</f>
        <v>10</v>
      </c>
      <c r="AV5" s="31">
        <f t="shared" ref="AV5:AV43" si="5">COUNTIF(AK5:AN5,"&lt;&gt;-")+COUNTIF(AP5:AQ5,"&lt;&gt;-")</f>
        <v>6</v>
      </c>
      <c r="AW5" s="75">
        <f t="shared" ref="AW5:AW43" si="6">100*(0.06*AR5/3+0.15*AS5/7+0.09*AT5/10+0.48*AU5/10+0.22*AV5/6)</f>
        <v>93.357142857142847</v>
      </c>
    </row>
    <row r="6" spans="1:49" s="7" customFormat="1" ht="50.15" customHeight="1" x14ac:dyDescent="0.35">
      <c r="A6" s="17">
        <v>3</v>
      </c>
      <c r="B6" s="52" t="s">
        <v>87</v>
      </c>
      <c r="C6" s="8" t="s">
        <v>395</v>
      </c>
      <c r="D6" s="35" t="s">
        <v>88</v>
      </c>
      <c r="E6" s="35">
        <v>1964</v>
      </c>
      <c r="F6" s="9">
        <v>1972</v>
      </c>
      <c r="G6" s="8" t="s">
        <v>53</v>
      </c>
      <c r="H6" s="35" t="str">
        <f t="shared" si="0"/>
        <v>Hig-rise structure</v>
      </c>
      <c r="I6" s="35" t="s">
        <v>58</v>
      </c>
      <c r="J6" s="35" t="s">
        <v>58</v>
      </c>
      <c r="K6" s="35" t="s">
        <v>58</v>
      </c>
      <c r="L6" s="35" t="s">
        <v>58</v>
      </c>
      <c r="M6" s="35" t="s">
        <v>58</v>
      </c>
      <c r="N6" s="10" t="s">
        <v>58</v>
      </c>
      <c r="O6" s="34" t="s">
        <v>58</v>
      </c>
      <c r="P6" s="35">
        <v>10</v>
      </c>
      <c r="Q6" s="35" t="s">
        <v>58</v>
      </c>
      <c r="R6" s="35" t="s">
        <v>58</v>
      </c>
      <c r="S6" s="36" t="s">
        <v>58</v>
      </c>
      <c r="T6" s="11" t="s">
        <v>58</v>
      </c>
      <c r="U6" s="36" t="s">
        <v>58</v>
      </c>
      <c r="V6" s="14" t="s">
        <v>58</v>
      </c>
      <c r="W6" s="36" t="s">
        <v>58</v>
      </c>
      <c r="X6" s="36" t="s">
        <v>58</v>
      </c>
      <c r="Y6" s="12" t="s">
        <v>58</v>
      </c>
      <c r="Z6" s="7" t="s">
        <v>77</v>
      </c>
      <c r="AA6" s="7" t="s">
        <v>58</v>
      </c>
      <c r="AB6" s="7" t="s">
        <v>58</v>
      </c>
      <c r="AC6" s="26" t="s">
        <v>58</v>
      </c>
      <c r="AD6" s="26" t="s">
        <v>58</v>
      </c>
      <c r="AE6" s="7" t="s">
        <v>58</v>
      </c>
      <c r="AF6" s="7" t="s">
        <v>58</v>
      </c>
      <c r="AG6" s="7" t="s">
        <v>58</v>
      </c>
      <c r="AH6" s="7" t="s">
        <v>58</v>
      </c>
      <c r="AI6" s="7" t="s">
        <v>58</v>
      </c>
      <c r="AJ6" s="35" t="s">
        <v>58</v>
      </c>
      <c r="AK6" s="8" t="s">
        <v>85</v>
      </c>
      <c r="AL6" s="39" t="s">
        <v>58</v>
      </c>
      <c r="AM6" s="7" t="s">
        <v>58</v>
      </c>
      <c r="AN6" s="7">
        <v>18</v>
      </c>
      <c r="AO6" s="7" t="s">
        <v>58</v>
      </c>
      <c r="AP6" s="7" t="s">
        <v>58</v>
      </c>
      <c r="AQ6" s="13" t="s">
        <v>58</v>
      </c>
      <c r="AR6" s="38">
        <f t="shared" si="1"/>
        <v>3</v>
      </c>
      <c r="AS6" s="31">
        <f t="shared" si="2"/>
        <v>2</v>
      </c>
      <c r="AT6" s="31">
        <f t="shared" si="3"/>
        <v>1</v>
      </c>
      <c r="AU6" s="31">
        <f t="shared" si="4"/>
        <v>1</v>
      </c>
      <c r="AV6" s="31">
        <f t="shared" si="5"/>
        <v>2</v>
      </c>
      <c r="AW6" s="75">
        <f t="shared" si="6"/>
        <v>23.31904761904762</v>
      </c>
    </row>
    <row r="7" spans="1:49" s="7" customFormat="1" ht="50.15" customHeight="1" x14ac:dyDescent="0.35">
      <c r="A7" s="17">
        <v>4</v>
      </c>
      <c r="B7" s="52" t="s">
        <v>89</v>
      </c>
      <c r="C7" s="8" t="s">
        <v>396</v>
      </c>
      <c r="D7" s="35" t="s">
        <v>90</v>
      </c>
      <c r="E7" s="40" t="s">
        <v>58</v>
      </c>
      <c r="F7" s="9">
        <v>1983</v>
      </c>
      <c r="G7" s="8" t="s">
        <v>91</v>
      </c>
      <c r="H7" s="35" t="str">
        <f t="shared" si="0"/>
        <v>Hig-rise structure</v>
      </c>
      <c r="I7" s="35" t="s">
        <v>58</v>
      </c>
      <c r="J7" s="35" t="s">
        <v>58</v>
      </c>
      <c r="K7" s="35" t="s">
        <v>58</v>
      </c>
      <c r="L7" s="35" t="s">
        <v>58</v>
      </c>
      <c r="M7" s="35" t="s">
        <v>58</v>
      </c>
      <c r="N7" s="10" t="s">
        <v>58</v>
      </c>
      <c r="O7" s="34" t="s">
        <v>58</v>
      </c>
      <c r="P7" s="35">
        <v>4</v>
      </c>
      <c r="Q7" s="35" t="s">
        <v>58</v>
      </c>
      <c r="R7" s="35" t="s">
        <v>58</v>
      </c>
      <c r="S7" s="36" t="s">
        <v>58</v>
      </c>
      <c r="T7" s="11" t="s">
        <v>58</v>
      </c>
      <c r="U7" s="36" t="s">
        <v>58</v>
      </c>
      <c r="V7" s="14" t="s">
        <v>58</v>
      </c>
      <c r="W7" s="36" t="s">
        <v>58</v>
      </c>
      <c r="X7" s="36" t="s">
        <v>58</v>
      </c>
      <c r="Y7" s="12" t="s">
        <v>58</v>
      </c>
      <c r="Z7" s="35" t="s">
        <v>59</v>
      </c>
      <c r="AA7" s="35" t="s">
        <v>58</v>
      </c>
      <c r="AB7" s="7" t="s">
        <v>58</v>
      </c>
      <c r="AC7" s="26" t="s">
        <v>58</v>
      </c>
      <c r="AD7" s="26" t="s">
        <v>58</v>
      </c>
      <c r="AE7" s="35" t="s">
        <v>58</v>
      </c>
      <c r="AF7" s="35" t="s">
        <v>58</v>
      </c>
      <c r="AG7" s="35" t="s">
        <v>58</v>
      </c>
      <c r="AH7" s="35" t="s">
        <v>58</v>
      </c>
      <c r="AI7" s="35" t="s">
        <v>58</v>
      </c>
      <c r="AJ7" s="35" t="s">
        <v>58</v>
      </c>
      <c r="AK7" s="8" t="s">
        <v>85</v>
      </c>
      <c r="AL7" s="39" t="s">
        <v>58</v>
      </c>
      <c r="AM7" s="7">
        <v>4</v>
      </c>
      <c r="AN7" s="7">
        <v>241</v>
      </c>
      <c r="AO7" s="7" t="s">
        <v>92</v>
      </c>
      <c r="AP7" s="7" t="s">
        <v>58</v>
      </c>
      <c r="AQ7" s="13" t="s">
        <v>58</v>
      </c>
      <c r="AR7" s="38">
        <f t="shared" si="1"/>
        <v>2</v>
      </c>
      <c r="AS7" s="31">
        <f t="shared" si="2"/>
        <v>2</v>
      </c>
      <c r="AT7" s="31">
        <f t="shared" si="3"/>
        <v>1</v>
      </c>
      <c r="AU7" s="31">
        <f t="shared" si="4"/>
        <v>1</v>
      </c>
      <c r="AV7" s="31">
        <f t="shared" si="5"/>
        <v>3</v>
      </c>
      <c r="AW7" s="75">
        <f t="shared" si="6"/>
        <v>24.985714285714284</v>
      </c>
    </row>
    <row r="8" spans="1:49" s="7" customFormat="1" ht="50.15" customHeight="1" x14ac:dyDescent="0.35">
      <c r="A8" s="17">
        <v>5</v>
      </c>
      <c r="B8" s="52" t="s">
        <v>93</v>
      </c>
      <c r="C8" s="8" t="s">
        <v>397</v>
      </c>
      <c r="D8" s="35" t="s">
        <v>94</v>
      </c>
      <c r="E8" s="35">
        <v>1945</v>
      </c>
      <c r="F8" s="9">
        <v>1994</v>
      </c>
      <c r="G8" s="8" t="s">
        <v>95</v>
      </c>
      <c r="H8" s="35" t="str">
        <f t="shared" si="0"/>
        <v>Hig-rise structure</v>
      </c>
      <c r="I8" s="35" t="s">
        <v>54</v>
      </c>
      <c r="J8" s="35" t="s">
        <v>55</v>
      </c>
      <c r="K8" s="35" t="s">
        <v>58</v>
      </c>
      <c r="L8" s="35" t="s">
        <v>58</v>
      </c>
      <c r="M8" s="35" t="s">
        <v>96</v>
      </c>
      <c r="N8" s="10" t="s">
        <v>58</v>
      </c>
      <c r="O8" s="34" t="s">
        <v>58</v>
      </c>
      <c r="P8" s="35">
        <v>6</v>
      </c>
      <c r="Q8" s="35" t="s">
        <v>58</v>
      </c>
      <c r="R8" s="35" t="s">
        <v>58</v>
      </c>
      <c r="S8" s="36" t="s">
        <v>58</v>
      </c>
      <c r="T8" s="11">
        <v>17</v>
      </c>
      <c r="U8" s="36" t="s">
        <v>58</v>
      </c>
      <c r="V8" s="14" t="s">
        <v>58</v>
      </c>
      <c r="W8" s="36" t="s">
        <v>58</v>
      </c>
      <c r="X8" s="36" t="s">
        <v>58</v>
      </c>
      <c r="Y8" s="12" t="s">
        <v>58</v>
      </c>
      <c r="Z8" s="35" t="s">
        <v>59</v>
      </c>
      <c r="AA8" s="35" t="s">
        <v>60</v>
      </c>
      <c r="AB8" s="35">
        <v>4</v>
      </c>
      <c r="AC8" s="25" t="s">
        <v>61</v>
      </c>
      <c r="AD8" s="25" t="s">
        <v>62</v>
      </c>
      <c r="AE8" s="52" t="s">
        <v>97</v>
      </c>
      <c r="AF8" s="35" t="s">
        <v>98</v>
      </c>
      <c r="AG8" s="35" t="s">
        <v>99</v>
      </c>
      <c r="AH8" s="35" t="s">
        <v>82</v>
      </c>
      <c r="AI8" s="35" t="s">
        <v>100</v>
      </c>
      <c r="AJ8" s="35" t="s">
        <v>101</v>
      </c>
      <c r="AK8" s="8" t="s">
        <v>102</v>
      </c>
      <c r="AL8" s="39" t="s">
        <v>58</v>
      </c>
      <c r="AM8" s="7">
        <v>6</v>
      </c>
      <c r="AN8" s="7">
        <v>85</v>
      </c>
      <c r="AO8" s="7" t="s">
        <v>103</v>
      </c>
      <c r="AP8" s="7" t="s">
        <v>58</v>
      </c>
      <c r="AQ8" s="13" t="s">
        <v>58</v>
      </c>
      <c r="AR8" s="38">
        <f t="shared" si="1"/>
        <v>3</v>
      </c>
      <c r="AS8" s="31">
        <f t="shared" si="2"/>
        <v>5</v>
      </c>
      <c r="AT8" s="31">
        <f t="shared" si="3"/>
        <v>2</v>
      </c>
      <c r="AU8" s="31">
        <f t="shared" si="4"/>
        <v>10</v>
      </c>
      <c r="AV8" s="31">
        <f t="shared" si="5"/>
        <v>3</v>
      </c>
      <c r="AW8" s="75">
        <f t="shared" si="6"/>
        <v>77.51428571428572</v>
      </c>
    </row>
    <row r="9" spans="1:49" s="7" customFormat="1" ht="50.15" customHeight="1" x14ac:dyDescent="0.35">
      <c r="A9" s="17">
        <v>6</v>
      </c>
      <c r="B9" s="52" t="s">
        <v>104</v>
      </c>
      <c r="C9" s="8" t="s">
        <v>398</v>
      </c>
      <c r="D9" s="35" t="s">
        <v>105</v>
      </c>
      <c r="E9" s="35">
        <v>1989</v>
      </c>
      <c r="F9" s="9">
        <v>1995</v>
      </c>
      <c r="G9" s="8" t="s">
        <v>53</v>
      </c>
      <c r="H9" s="35" t="str">
        <f t="shared" si="0"/>
        <v>Low and mid-rise structure</v>
      </c>
      <c r="I9" s="35" t="s">
        <v>106</v>
      </c>
      <c r="J9" s="35" t="s">
        <v>107</v>
      </c>
      <c r="K9" s="35" t="s">
        <v>108</v>
      </c>
      <c r="L9" s="35" t="s">
        <v>109</v>
      </c>
      <c r="M9" s="35" t="s">
        <v>110</v>
      </c>
      <c r="N9" s="10">
        <v>20</v>
      </c>
      <c r="O9" s="7">
        <v>3709.5</v>
      </c>
      <c r="P9" s="35">
        <v>5</v>
      </c>
      <c r="Q9" s="35">
        <v>4</v>
      </c>
      <c r="R9" s="35" t="s">
        <v>58</v>
      </c>
      <c r="S9" s="36">
        <v>3.3</v>
      </c>
      <c r="T9" s="11">
        <v>50.4</v>
      </c>
      <c r="U9" s="36">
        <v>10.8</v>
      </c>
      <c r="V9" s="14">
        <v>5</v>
      </c>
      <c r="W9" s="36">
        <v>73.599999999999994</v>
      </c>
      <c r="X9" s="36">
        <v>10.8</v>
      </c>
      <c r="Y9" s="12">
        <v>8</v>
      </c>
      <c r="Z9" s="35" t="s">
        <v>111</v>
      </c>
      <c r="AA9" s="35" t="s">
        <v>60</v>
      </c>
      <c r="AB9" s="35">
        <v>1</v>
      </c>
      <c r="AC9" s="25" t="s">
        <v>112</v>
      </c>
      <c r="AD9" s="25" t="s">
        <v>113</v>
      </c>
      <c r="AE9" s="52" t="s">
        <v>114</v>
      </c>
      <c r="AF9" s="35" t="s">
        <v>98</v>
      </c>
      <c r="AG9" s="35" t="s">
        <v>99</v>
      </c>
      <c r="AH9" s="35" t="s">
        <v>66</v>
      </c>
      <c r="AI9" s="35" t="s">
        <v>115</v>
      </c>
      <c r="AJ9" s="35" t="s">
        <v>116</v>
      </c>
      <c r="AK9" s="8" t="s">
        <v>117</v>
      </c>
      <c r="AL9" s="39">
        <v>3709.5</v>
      </c>
      <c r="AM9" s="7">
        <v>5</v>
      </c>
      <c r="AN9" s="7">
        <v>502</v>
      </c>
      <c r="AO9" s="7" t="s">
        <v>118</v>
      </c>
      <c r="AP9" s="7">
        <v>2000</v>
      </c>
      <c r="AQ9" s="13">
        <v>2000</v>
      </c>
      <c r="AR9" s="38">
        <f t="shared" si="1"/>
        <v>3</v>
      </c>
      <c r="AS9" s="31">
        <f t="shared" si="2"/>
        <v>7</v>
      </c>
      <c r="AT9" s="31">
        <f t="shared" si="3"/>
        <v>10</v>
      </c>
      <c r="AU9" s="31">
        <f t="shared" si="4"/>
        <v>10</v>
      </c>
      <c r="AV9" s="31">
        <f t="shared" si="5"/>
        <v>6</v>
      </c>
      <c r="AW9" s="75">
        <f t="shared" si="6"/>
        <v>100</v>
      </c>
    </row>
    <row r="10" spans="1:49" s="7" customFormat="1" ht="50.15" customHeight="1" x14ac:dyDescent="0.35">
      <c r="A10" s="17">
        <v>7</v>
      </c>
      <c r="B10" s="52" t="s">
        <v>119</v>
      </c>
      <c r="C10" s="8" t="s">
        <v>399</v>
      </c>
      <c r="D10" s="35" t="s">
        <v>52</v>
      </c>
      <c r="E10" s="35">
        <v>1972</v>
      </c>
      <c r="F10" s="9">
        <v>2001</v>
      </c>
      <c r="G10" s="8" t="s">
        <v>91</v>
      </c>
      <c r="H10" s="35" t="str">
        <f t="shared" si="0"/>
        <v>Low and mid-rise structure</v>
      </c>
      <c r="I10" s="62" t="s">
        <v>54</v>
      </c>
      <c r="J10" s="62" t="s">
        <v>120</v>
      </c>
      <c r="K10" s="35" t="s">
        <v>121</v>
      </c>
      <c r="L10" s="35">
        <v>10.199999999999999</v>
      </c>
      <c r="M10" s="35" t="s">
        <v>122</v>
      </c>
      <c r="N10" s="10">
        <v>415</v>
      </c>
      <c r="O10" s="34">
        <v>3969</v>
      </c>
      <c r="P10" s="35">
        <v>110</v>
      </c>
      <c r="Q10" s="35" t="s">
        <v>58</v>
      </c>
      <c r="R10" s="35" t="s">
        <v>58</v>
      </c>
      <c r="S10" s="36">
        <v>3.7</v>
      </c>
      <c r="T10" s="11">
        <v>63</v>
      </c>
      <c r="U10" s="36">
        <v>10</v>
      </c>
      <c r="V10" s="14">
        <v>60</v>
      </c>
      <c r="W10" s="36">
        <v>63</v>
      </c>
      <c r="X10" s="36">
        <v>18.3</v>
      </c>
      <c r="Y10" s="12">
        <v>60</v>
      </c>
      <c r="Z10" s="35" t="s">
        <v>123</v>
      </c>
      <c r="AA10" s="35" t="s">
        <v>60</v>
      </c>
      <c r="AB10" s="35" t="s">
        <v>124</v>
      </c>
      <c r="AC10" s="25" t="s">
        <v>125</v>
      </c>
      <c r="AD10" s="25" t="s">
        <v>126</v>
      </c>
      <c r="AE10" s="52" t="s">
        <v>127</v>
      </c>
      <c r="AF10" s="35" t="s">
        <v>64</v>
      </c>
      <c r="AG10" s="35" t="s">
        <v>81</v>
      </c>
      <c r="AH10" s="35" t="s">
        <v>82</v>
      </c>
      <c r="AI10" s="35" t="s">
        <v>115</v>
      </c>
      <c r="AJ10" s="35" t="s">
        <v>101</v>
      </c>
      <c r="AK10" s="8" t="s">
        <v>128</v>
      </c>
      <c r="AL10" s="39">
        <v>3969</v>
      </c>
      <c r="AM10" s="7">
        <v>110</v>
      </c>
      <c r="AN10" s="7">
        <v>1462</v>
      </c>
      <c r="AO10" s="7" t="s">
        <v>129</v>
      </c>
      <c r="AP10" s="7">
        <v>8960</v>
      </c>
      <c r="AQ10" s="13">
        <v>8960</v>
      </c>
      <c r="AR10" s="38">
        <f t="shared" si="1"/>
        <v>3</v>
      </c>
      <c r="AS10" s="31">
        <f t="shared" si="2"/>
        <v>7</v>
      </c>
      <c r="AT10" s="31">
        <f t="shared" si="3"/>
        <v>10</v>
      </c>
      <c r="AU10" s="31">
        <f t="shared" si="4"/>
        <v>10</v>
      </c>
      <c r="AV10" s="31">
        <f t="shared" si="5"/>
        <v>6</v>
      </c>
      <c r="AW10" s="75">
        <f t="shared" si="6"/>
        <v>100</v>
      </c>
    </row>
    <row r="11" spans="1:49" s="7" customFormat="1" ht="50.15" customHeight="1" x14ac:dyDescent="0.35">
      <c r="A11" s="17">
        <v>8</v>
      </c>
      <c r="B11" s="52" t="s">
        <v>130</v>
      </c>
      <c r="C11" s="8" t="s">
        <v>399</v>
      </c>
      <c r="D11" s="35" t="s">
        <v>52</v>
      </c>
      <c r="E11" s="35">
        <v>1972</v>
      </c>
      <c r="F11" s="9">
        <v>2001</v>
      </c>
      <c r="G11" s="8" t="s">
        <v>91</v>
      </c>
      <c r="H11" s="35" t="str">
        <f t="shared" si="0"/>
        <v>Low and mid-rise structure</v>
      </c>
      <c r="I11" s="62" t="s">
        <v>54</v>
      </c>
      <c r="J11" s="62" t="s">
        <v>120</v>
      </c>
      <c r="K11" s="35" t="s">
        <v>121</v>
      </c>
      <c r="L11" s="35">
        <v>10.199999999999999</v>
      </c>
      <c r="M11" s="35" t="s">
        <v>122</v>
      </c>
      <c r="N11" s="10">
        <v>415</v>
      </c>
      <c r="O11" s="34">
        <v>3969</v>
      </c>
      <c r="P11" s="35">
        <v>110</v>
      </c>
      <c r="Q11" s="35" t="s">
        <v>58</v>
      </c>
      <c r="R11" s="35" t="s">
        <v>58</v>
      </c>
      <c r="S11" s="36">
        <v>3.7</v>
      </c>
      <c r="T11" s="11">
        <v>63</v>
      </c>
      <c r="U11" s="36">
        <v>10</v>
      </c>
      <c r="V11" s="14">
        <v>60</v>
      </c>
      <c r="W11" s="36">
        <v>63</v>
      </c>
      <c r="X11" s="36">
        <v>18.3</v>
      </c>
      <c r="Y11" s="12">
        <v>60</v>
      </c>
      <c r="Z11" s="35" t="s">
        <v>123</v>
      </c>
      <c r="AA11" s="35" t="s">
        <v>60</v>
      </c>
      <c r="AB11" s="35" t="s">
        <v>124</v>
      </c>
      <c r="AC11" s="25" t="s">
        <v>125</v>
      </c>
      <c r="AD11" s="25" t="s">
        <v>131</v>
      </c>
      <c r="AE11" s="52" t="s">
        <v>127</v>
      </c>
      <c r="AF11" s="35" t="s">
        <v>64</v>
      </c>
      <c r="AG11" s="35" t="s">
        <v>81</v>
      </c>
      <c r="AH11" s="35" t="s">
        <v>82</v>
      </c>
      <c r="AI11" s="35" t="s">
        <v>115</v>
      </c>
      <c r="AJ11" s="35" t="s">
        <v>101</v>
      </c>
      <c r="AK11" s="8" t="s">
        <v>128</v>
      </c>
      <c r="AL11" s="39">
        <v>3969</v>
      </c>
      <c r="AM11" s="7">
        <v>110</v>
      </c>
      <c r="AN11" s="7">
        <v>660</v>
      </c>
      <c r="AO11" s="7" t="s">
        <v>132</v>
      </c>
      <c r="AP11" s="7">
        <v>5345</v>
      </c>
      <c r="AQ11" s="13">
        <v>5345</v>
      </c>
      <c r="AR11" s="38">
        <f t="shared" si="1"/>
        <v>3</v>
      </c>
      <c r="AS11" s="31">
        <f t="shared" si="2"/>
        <v>7</v>
      </c>
      <c r="AT11" s="31">
        <f t="shared" si="3"/>
        <v>10</v>
      </c>
      <c r="AU11" s="31">
        <f t="shared" si="4"/>
        <v>10</v>
      </c>
      <c r="AV11" s="31">
        <f t="shared" si="5"/>
        <v>6</v>
      </c>
      <c r="AW11" s="75">
        <f t="shared" si="6"/>
        <v>100</v>
      </c>
    </row>
    <row r="12" spans="1:49" s="7" customFormat="1" ht="50.15" customHeight="1" x14ac:dyDescent="0.35">
      <c r="A12" s="17">
        <v>9</v>
      </c>
      <c r="B12" s="52" t="s">
        <v>133</v>
      </c>
      <c r="C12" s="8" t="s">
        <v>400</v>
      </c>
      <c r="D12" s="35" t="s">
        <v>52</v>
      </c>
      <c r="E12" s="35" t="s">
        <v>134</v>
      </c>
      <c r="F12" s="9">
        <v>2019</v>
      </c>
      <c r="G12" s="8" t="s">
        <v>91</v>
      </c>
      <c r="H12" s="35" t="str">
        <f t="shared" si="0"/>
        <v>Hig-rise structure</v>
      </c>
      <c r="I12" s="62" t="s">
        <v>54</v>
      </c>
      <c r="J12" s="35" t="s">
        <v>58</v>
      </c>
      <c r="K12" s="35" t="s">
        <v>58</v>
      </c>
      <c r="L12" s="35" t="s">
        <v>58</v>
      </c>
      <c r="M12" s="35" t="s">
        <v>135</v>
      </c>
      <c r="N12" s="17">
        <v>58</v>
      </c>
      <c r="O12" s="34" t="s">
        <v>58</v>
      </c>
      <c r="P12" s="35">
        <v>18</v>
      </c>
      <c r="Q12" s="35" t="s">
        <v>58</v>
      </c>
      <c r="R12" s="35" t="s">
        <v>58</v>
      </c>
      <c r="S12" s="36" t="s">
        <v>58</v>
      </c>
      <c r="T12" s="11" t="s">
        <v>58</v>
      </c>
      <c r="U12" s="36" t="s">
        <v>58</v>
      </c>
      <c r="V12" s="14" t="s">
        <v>58</v>
      </c>
      <c r="W12" s="36" t="s">
        <v>58</v>
      </c>
      <c r="X12" s="36" t="s">
        <v>58</v>
      </c>
      <c r="Y12" s="12" t="s">
        <v>58</v>
      </c>
      <c r="Z12" s="35" t="s">
        <v>136</v>
      </c>
      <c r="AA12" s="35" t="s">
        <v>58</v>
      </c>
      <c r="AB12" s="7" t="s">
        <v>58</v>
      </c>
      <c r="AC12" s="26" t="s">
        <v>58</v>
      </c>
      <c r="AD12" s="26" t="s">
        <v>58</v>
      </c>
      <c r="AE12" s="35" t="s">
        <v>58</v>
      </c>
      <c r="AF12" s="35" t="s">
        <v>58</v>
      </c>
      <c r="AG12" s="35" t="s">
        <v>58</v>
      </c>
      <c r="AH12" s="35" t="s">
        <v>58</v>
      </c>
      <c r="AI12" s="35" t="s">
        <v>135</v>
      </c>
      <c r="AJ12" s="35" t="s">
        <v>58</v>
      </c>
      <c r="AK12" s="8" t="s">
        <v>137</v>
      </c>
      <c r="AL12" s="39" t="s">
        <v>58</v>
      </c>
      <c r="AM12" s="7" t="s">
        <v>58</v>
      </c>
      <c r="AN12" s="7">
        <v>3</v>
      </c>
      <c r="AO12" s="7" t="s">
        <v>138</v>
      </c>
      <c r="AP12" s="7" t="s">
        <v>58</v>
      </c>
      <c r="AQ12" s="13" t="s">
        <v>58</v>
      </c>
      <c r="AR12" s="38">
        <f t="shared" si="1"/>
        <v>3</v>
      </c>
      <c r="AS12" s="31">
        <f t="shared" si="2"/>
        <v>4</v>
      </c>
      <c r="AT12" s="31">
        <f t="shared" ref="AT12:AT34" si="7">COUNTIF(N12:P12,"&lt;&gt;-")+COUNTIF(S12:Y12,"&lt;&gt;-")</f>
        <v>2</v>
      </c>
      <c r="AU12" s="31">
        <f t="shared" si="4"/>
        <v>2</v>
      </c>
      <c r="AV12" s="31">
        <f t="shared" si="5"/>
        <v>2</v>
      </c>
      <c r="AW12" s="75">
        <f t="shared" si="6"/>
        <v>33.304761904761904</v>
      </c>
    </row>
    <row r="13" spans="1:49" s="7" customFormat="1" ht="50.15" customHeight="1" x14ac:dyDescent="0.35">
      <c r="A13" s="17">
        <v>10</v>
      </c>
      <c r="B13" s="52" t="s">
        <v>139</v>
      </c>
      <c r="C13" s="8" t="s">
        <v>401</v>
      </c>
      <c r="D13" s="35" t="s">
        <v>52</v>
      </c>
      <c r="E13" s="35">
        <v>1943</v>
      </c>
      <c r="F13" s="9">
        <v>2001</v>
      </c>
      <c r="G13" s="8" t="s">
        <v>53</v>
      </c>
      <c r="H13" s="35" t="str">
        <f t="shared" si="0"/>
        <v>Low and mid-rise structure</v>
      </c>
      <c r="I13" s="35" t="s">
        <v>54</v>
      </c>
      <c r="J13" s="35" t="s">
        <v>55</v>
      </c>
      <c r="K13" s="35" t="s">
        <v>140</v>
      </c>
      <c r="L13" s="35">
        <v>14</v>
      </c>
      <c r="M13" s="35" t="s">
        <v>135</v>
      </c>
      <c r="N13" s="10">
        <v>21.3</v>
      </c>
      <c r="O13" s="34">
        <v>122000</v>
      </c>
      <c r="P13" s="35">
        <v>5</v>
      </c>
      <c r="Q13" s="35" t="s">
        <v>58</v>
      </c>
      <c r="R13" s="35" t="s">
        <v>58</v>
      </c>
      <c r="S13" s="36">
        <v>3.5</v>
      </c>
      <c r="T13" s="11">
        <v>113.4</v>
      </c>
      <c r="U13" s="36">
        <v>6.1</v>
      </c>
      <c r="V13" s="14">
        <v>22</v>
      </c>
      <c r="W13" s="36">
        <v>281</v>
      </c>
      <c r="X13" s="36">
        <v>6.1</v>
      </c>
      <c r="Y13" s="12">
        <v>21</v>
      </c>
      <c r="Z13" s="35" t="s">
        <v>123</v>
      </c>
      <c r="AA13" s="35" t="s">
        <v>141</v>
      </c>
      <c r="AB13" s="35" t="s">
        <v>124</v>
      </c>
      <c r="AC13" s="25" t="s">
        <v>125</v>
      </c>
      <c r="AD13" s="25" t="s">
        <v>142</v>
      </c>
      <c r="AE13" s="52" t="s">
        <v>143</v>
      </c>
      <c r="AF13" s="35" t="s">
        <v>98</v>
      </c>
      <c r="AG13" s="35" t="s">
        <v>99</v>
      </c>
      <c r="AH13" s="35" t="s">
        <v>66</v>
      </c>
      <c r="AI13" s="35" t="s">
        <v>135</v>
      </c>
      <c r="AJ13" s="35" t="s">
        <v>144</v>
      </c>
      <c r="AK13" s="8" t="s">
        <v>69</v>
      </c>
      <c r="AL13" s="39">
        <f>18.288*12.192 + 9.144*9.144/2</f>
        <v>264.773664</v>
      </c>
      <c r="AM13" s="7">
        <v>5</v>
      </c>
      <c r="AN13" s="7">
        <v>125</v>
      </c>
      <c r="AO13" s="7" t="s">
        <v>145</v>
      </c>
      <c r="AP13" s="7">
        <v>18000</v>
      </c>
      <c r="AQ13" s="13" t="s">
        <v>58</v>
      </c>
      <c r="AR13" s="38">
        <f t="shared" si="1"/>
        <v>3</v>
      </c>
      <c r="AS13" s="31">
        <f t="shared" si="2"/>
        <v>7</v>
      </c>
      <c r="AT13" s="31">
        <f t="shared" si="7"/>
        <v>10</v>
      </c>
      <c r="AU13" s="31">
        <f t="shared" si="4"/>
        <v>10</v>
      </c>
      <c r="AV13" s="31">
        <f t="shared" si="5"/>
        <v>5</v>
      </c>
      <c r="AW13" s="75">
        <f t="shared" si="6"/>
        <v>96.333333333333343</v>
      </c>
    </row>
    <row r="14" spans="1:49" s="7" customFormat="1" ht="50.15" customHeight="1" x14ac:dyDescent="0.35">
      <c r="A14" s="17">
        <v>11</v>
      </c>
      <c r="B14" s="52" t="s">
        <v>146</v>
      </c>
      <c r="C14" s="8" t="s">
        <v>393</v>
      </c>
      <c r="D14" s="35" t="s">
        <v>71</v>
      </c>
      <c r="E14" s="35" t="s">
        <v>134</v>
      </c>
      <c r="F14" s="9">
        <v>1966</v>
      </c>
      <c r="G14" s="8" t="s">
        <v>91</v>
      </c>
      <c r="H14" s="35" t="str">
        <f t="shared" si="0"/>
        <v>Hig-rise structure</v>
      </c>
      <c r="I14" s="35" t="s">
        <v>54</v>
      </c>
      <c r="J14" s="35" t="s">
        <v>58</v>
      </c>
      <c r="K14" s="35" t="s">
        <v>147</v>
      </c>
      <c r="L14" s="35" t="s">
        <v>58</v>
      </c>
      <c r="M14" s="35" t="s">
        <v>148</v>
      </c>
      <c r="N14" s="10" t="s">
        <v>58</v>
      </c>
      <c r="O14" s="34">
        <v>845</v>
      </c>
      <c r="P14" s="35">
        <v>6</v>
      </c>
      <c r="Q14" s="35" t="s">
        <v>58</v>
      </c>
      <c r="R14" s="35" t="s">
        <v>58</v>
      </c>
      <c r="S14" s="36" t="s">
        <v>58</v>
      </c>
      <c r="T14" s="47">
        <v>13</v>
      </c>
      <c r="U14" s="39">
        <v>2.82</v>
      </c>
      <c r="V14" s="39">
        <f>T14/U14</f>
        <v>4.6099290780141846</v>
      </c>
      <c r="W14" s="47">
        <v>65</v>
      </c>
      <c r="X14" s="39">
        <v>2.82</v>
      </c>
      <c r="Y14" s="12">
        <f>W14/X14</f>
        <v>23.049645390070925</v>
      </c>
      <c r="Z14" s="35" t="s">
        <v>149</v>
      </c>
      <c r="AA14" s="35" t="s">
        <v>58</v>
      </c>
      <c r="AB14" s="7" t="s">
        <v>58</v>
      </c>
      <c r="AC14" s="26" t="s">
        <v>58</v>
      </c>
      <c r="AD14" s="26" t="s">
        <v>58</v>
      </c>
      <c r="AE14" s="35" t="s">
        <v>58</v>
      </c>
      <c r="AF14" s="35" t="s">
        <v>64</v>
      </c>
      <c r="AG14" s="35" t="s">
        <v>81</v>
      </c>
      <c r="AH14" s="35" t="s">
        <v>82</v>
      </c>
      <c r="AI14" s="35" t="s">
        <v>148</v>
      </c>
      <c r="AJ14" s="35" t="s">
        <v>101</v>
      </c>
      <c r="AK14" s="8" t="s">
        <v>150</v>
      </c>
      <c r="AL14" s="39">
        <f>O14</f>
        <v>845</v>
      </c>
      <c r="AM14" s="7">
        <v>6</v>
      </c>
      <c r="AN14" s="7">
        <v>5</v>
      </c>
      <c r="AO14" s="7" t="s">
        <v>58</v>
      </c>
      <c r="AP14" s="7">
        <v>8</v>
      </c>
      <c r="AQ14" s="13">
        <v>8</v>
      </c>
      <c r="AR14" s="38">
        <f t="shared" si="1"/>
        <v>3</v>
      </c>
      <c r="AS14" s="31">
        <f t="shared" si="2"/>
        <v>5</v>
      </c>
      <c r="AT14" s="31">
        <f t="shared" si="7"/>
        <v>8</v>
      </c>
      <c r="AU14" s="31">
        <f t="shared" si="4"/>
        <v>6</v>
      </c>
      <c r="AV14" s="31">
        <f t="shared" si="5"/>
        <v>6</v>
      </c>
      <c r="AW14" s="75">
        <f t="shared" si="6"/>
        <v>74.714285714285708</v>
      </c>
    </row>
    <row r="15" spans="1:49" s="7" customFormat="1" ht="50.15" customHeight="1" x14ac:dyDescent="0.35">
      <c r="A15" s="17">
        <v>12</v>
      </c>
      <c r="B15" s="52" t="s">
        <v>151</v>
      </c>
      <c r="C15" s="8" t="s">
        <v>402</v>
      </c>
      <c r="D15" s="35" t="s">
        <v>52</v>
      </c>
      <c r="E15" s="35" t="s">
        <v>134</v>
      </c>
      <c r="F15" s="9">
        <v>1985</v>
      </c>
      <c r="G15" s="8" t="s">
        <v>91</v>
      </c>
      <c r="H15" s="35" t="str">
        <f t="shared" si="0"/>
        <v>Hig-rise structure</v>
      </c>
      <c r="I15" s="35" t="s">
        <v>54</v>
      </c>
      <c r="J15" s="35" t="s">
        <v>58</v>
      </c>
      <c r="K15" s="35" t="s">
        <v>58</v>
      </c>
      <c r="L15" s="35" t="s">
        <v>58</v>
      </c>
      <c r="M15" s="35" t="s">
        <v>135</v>
      </c>
      <c r="N15" s="10" t="s">
        <v>58</v>
      </c>
      <c r="O15" s="34" t="s">
        <v>58</v>
      </c>
      <c r="P15" s="35">
        <v>5</v>
      </c>
      <c r="Q15" s="35" t="s">
        <v>58</v>
      </c>
      <c r="R15" s="35" t="s">
        <v>58</v>
      </c>
      <c r="S15" s="36" t="s">
        <v>58</v>
      </c>
      <c r="T15" s="11" t="s">
        <v>58</v>
      </c>
      <c r="U15" s="36" t="s">
        <v>58</v>
      </c>
      <c r="V15" s="14" t="s">
        <v>58</v>
      </c>
      <c r="W15" s="36" t="s">
        <v>58</v>
      </c>
      <c r="X15" s="36" t="s">
        <v>58</v>
      </c>
      <c r="Y15" s="12" t="s">
        <v>58</v>
      </c>
      <c r="Z15" s="35" t="s">
        <v>152</v>
      </c>
      <c r="AA15" s="35" t="s">
        <v>58</v>
      </c>
      <c r="AB15" s="7" t="s">
        <v>58</v>
      </c>
      <c r="AC15" s="26" t="s">
        <v>58</v>
      </c>
      <c r="AD15" s="25" t="s">
        <v>113</v>
      </c>
      <c r="AE15" s="52" t="s">
        <v>153</v>
      </c>
      <c r="AF15" s="35" t="s">
        <v>64</v>
      </c>
      <c r="AG15" s="35" t="s">
        <v>81</v>
      </c>
      <c r="AH15" s="35" t="s">
        <v>82</v>
      </c>
      <c r="AI15" s="35" t="s">
        <v>154</v>
      </c>
      <c r="AJ15" s="35" t="s">
        <v>58</v>
      </c>
      <c r="AK15" s="8" t="s">
        <v>102</v>
      </c>
      <c r="AL15" s="39" t="s">
        <v>58</v>
      </c>
      <c r="AM15" s="7">
        <v>5</v>
      </c>
      <c r="AN15" s="7">
        <v>3</v>
      </c>
      <c r="AO15" s="7" t="s">
        <v>58</v>
      </c>
      <c r="AP15" s="7" t="s">
        <v>58</v>
      </c>
      <c r="AQ15" s="13" t="s">
        <v>58</v>
      </c>
      <c r="AR15" s="38">
        <f t="shared" si="1"/>
        <v>3</v>
      </c>
      <c r="AS15" s="31">
        <f t="shared" si="2"/>
        <v>4</v>
      </c>
      <c r="AT15" s="31">
        <f t="shared" si="7"/>
        <v>1</v>
      </c>
      <c r="AU15" s="31">
        <f t="shared" si="4"/>
        <v>6</v>
      </c>
      <c r="AV15" s="31">
        <f t="shared" si="5"/>
        <v>3</v>
      </c>
      <c r="AW15" s="75">
        <f t="shared" si="6"/>
        <v>55.271428571428572</v>
      </c>
    </row>
    <row r="16" spans="1:49" s="7" customFormat="1" ht="50.15" customHeight="1" x14ac:dyDescent="0.35">
      <c r="A16" s="17">
        <v>13</v>
      </c>
      <c r="B16" s="52" t="s">
        <v>155</v>
      </c>
      <c r="C16" s="8" t="s">
        <v>403</v>
      </c>
      <c r="D16" s="35" t="s">
        <v>156</v>
      </c>
      <c r="E16" s="35">
        <v>2005</v>
      </c>
      <c r="F16" s="9">
        <v>2013</v>
      </c>
      <c r="G16" s="8" t="s">
        <v>53</v>
      </c>
      <c r="H16" s="35" t="str">
        <f t="shared" si="0"/>
        <v>Hig-rise structure</v>
      </c>
      <c r="I16" s="35" t="s">
        <v>54</v>
      </c>
      <c r="J16" s="35" t="s">
        <v>58</v>
      </c>
      <c r="K16" s="35" t="s">
        <v>58</v>
      </c>
      <c r="L16" s="35" t="s">
        <v>58</v>
      </c>
      <c r="M16" s="35" t="s">
        <v>135</v>
      </c>
      <c r="N16" s="10" t="s">
        <v>58</v>
      </c>
      <c r="O16" s="34" t="s">
        <v>58</v>
      </c>
      <c r="P16" s="35">
        <v>9</v>
      </c>
      <c r="Q16" s="35" t="s">
        <v>58</v>
      </c>
      <c r="R16" s="35" t="s">
        <v>58</v>
      </c>
      <c r="S16" s="36" t="s">
        <v>58</v>
      </c>
      <c r="T16" s="11" t="s">
        <v>58</v>
      </c>
      <c r="U16" s="36" t="s">
        <v>58</v>
      </c>
      <c r="V16" s="14" t="s">
        <v>58</v>
      </c>
      <c r="W16" s="36" t="s">
        <v>58</v>
      </c>
      <c r="X16" s="36" t="s">
        <v>58</v>
      </c>
      <c r="Y16" s="12" t="s">
        <v>58</v>
      </c>
      <c r="Z16" s="35" t="s">
        <v>157</v>
      </c>
      <c r="AA16" s="35" t="s">
        <v>60</v>
      </c>
      <c r="AB16" s="35" t="s">
        <v>58</v>
      </c>
      <c r="AC16" s="26" t="s">
        <v>58</v>
      </c>
      <c r="AD16" s="25" t="s">
        <v>158</v>
      </c>
      <c r="AE16" s="52" t="s">
        <v>159</v>
      </c>
      <c r="AF16" s="35" t="s">
        <v>98</v>
      </c>
      <c r="AG16" s="35" t="s">
        <v>99</v>
      </c>
      <c r="AH16" s="35" t="s">
        <v>82</v>
      </c>
      <c r="AI16" s="35" t="s">
        <v>135</v>
      </c>
      <c r="AJ16" s="35" t="s">
        <v>101</v>
      </c>
      <c r="AK16" s="8" t="s">
        <v>160</v>
      </c>
      <c r="AL16" s="39" t="s">
        <v>58</v>
      </c>
      <c r="AM16" s="7">
        <v>9</v>
      </c>
      <c r="AN16" s="7">
        <v>1134</v>
      </c>
      <c r="AO16" s="7" t="s">
        <v>161</v>
      </c>
      <c r="AP16" s="7">
        <v>3600</v>
      </c>
      <c r="AQ16" s="13">
        <v>3600</v>
      </c>
      <c r="AR16" s="38">
        <f t="shared" si="1"/>
        <v>3</v>
      </c>
      <c r="AS16" s="31">
        <f t="shared" si="2"/>
        <v>4</v>
      </c>
      <c r="AT16" s="31">
        <f t="shared" si="7"/>
        <v>1</v>
      </c>
      <c r="AU16" s="31">
        <f t="shared" si="4"/>
        <v>8</v>
      </c>
      <c r="AV16" s="31">
        <f t="shared" si="5"/>
        <v>5</v>
      </c>
      <c r="AW16" s="75">
        <f t="shared" si="6"/>
        <v>72.204761904761909</v>
      </c>
    </row>
    <row r="17" spans="1:49" s="7" customFormat="1" ht="50.15" customHeight="1" x14ac:dyDescent="0.35">
      <c r="A17" s="17">
        <v>14</v>
      </c>
      <c r="B17" s="52" t="s">
        <v>162</v>
      </c>
      <c r="C17" s="8" t="s">
        <v>404</v>
      </c>
      <c r="D17" s="35" t="s">
        <v>52</v>
      </c>
      <c r="E17" s="35">
        <v>1973</v>
      </c>
      <c r="F17" s="9">
        <v>1973</v>
      </c>
      <c r="G17" s="8" t="s">
        <v>53</v>
      </c>
      <c r="H17" s="35" t="str">
        <f t="shared" si="0"/>
        <v>Low and mid-rise structure</v>
      </c>
      <c r="I17" s="35" t="s">
        <v>106</v>
      </c>
      <c r="J17" s="62" t="s">
        <v>58</v>
      </c>
      <c r="K17" s="35" t="s">
        <v>163</v>
      </c>
      <c r="L17" s="35">
        <v>20</v>
      </c>
      <c r="M17" s="35" t="s">
        <v>164</v>
      </c>
      <c r="N17" s="10">
        <f>3*26+14</f>
        <v>92</v>
      </c>
      <c r="O17" s="34">
        <f>118*23</f>
        <v>2714</v>
      </c>
      <c r="P17" s="35">
        <f>26+4</f>
        <v>30</v>
      </c>
      <c r="Q17" s="35" t="s">
        <v>58</v>
      </c>
      <c r="R17" s="35" t="s">
        <v>58</v>
      </c>
      <c r="S17" s="36">
        <v>3</v>
      </c>
      <c r="T17" s="11">
        <v>23</v>
      </c>
      <c r="U17" s="36">
        <v>7</v>
      </c>
      <c r="V17" s="14">
        <v>3</v>
      </c>
      <c r="W17" s="36">
        <v>118</v>
      </c>
      <c r="X17" s="36">
        <v>6</v>
      </c>
      <c r="Y17" s="12">
        <v>20</v>
      </c>
      <c r="Z17" s="35" t="s">
        <v>165</v>
      </c>
      <c r="AA17" s="35" t="s">
        <v>166</v>
      </c>
      <c r="AB17" s="35">
        <v>1</v>
      </c>
      <c r="AC17" s="25" t="s">
        <v>61</v>
      </c>
      <c r="AD17" s="25" t="s">
        <v>167</v>
      </c>
      <c r="AE17" s="52" t="s">
        <v>168</v>
      </c>
      <c r="AF17" s="35" t="s">
        <v>98</v>
      </c>
      <c r="AG17" s="35" t="s">
        <v>99</v>
      </c>
      <c r="AH17" s="35" t="s">
        <v>66</v>
      </c>
      <c r="AI17" s="35" t="s">
        <v>58</v>
      </c>
      <c r="AJ17" s="40" t="s">
        <v>58</v>
      </c>
      <c r="AK17" s="8" t="s">
        <v>85</v>
      </c>
      <c r="AL17" s="39" t="s">
        <v>58</v>
      </c>
      <c r="AM17" s="7" t="s">
        <v>58</v>
      </c>
      <c r="AN17" s="7">
        <v>14</v>
      </c>
      <c r="AO17" s="7" t="s">
        <v>58</v>
      </c>
      <c r="AP17" s="7" t="s">
        <v>58</v>
      </c>
      <c r="AQ17" s="13" t="s">
        <v>58</v>
      </c>
      <c r="AR17" s="38">
        <f t="shared" si="1"/>
        <v>3</v>
      </c>
      <c r="AS17" s="31">
        <f t="shared" si="2"/>
        <v>6</v>
      </c>
      <c r="AT17" s="31">
        <f t="shared" si="7"/>
        <v>10</v>
      </c>
      <c r="AU17" s="31">
        <f t="shared" si="4"/>
        <v>8</v>
      </c>
      <c r="AV17" s="31">
        <f t="shared" si="5"/>
        <v>2</v>
      </c>
      <c r="AW17" s="75">
        <f t="shared" si="6"/>
        <v>73.590476190476195</v>
      </c>
    </row>
    <row r="18" spans="1:49" s="7" customFormat="1" ht="50.15" customHeight="1" x14ac:dyDescent="0.35">
      <c r="A18" s="17">
        <v>15</v>
      </c>
      <c r="B18" s="52" t="s">
        <v>169</v>
      </c>
      <c r="C18" s="8" t="s">
        <v>405</v>
      </c>
      <c r="D18" s="35" t="s">
        <v>170</v>
      </c>
      <c r="E18" s="35">
        <v>2004</v>
      </c>
      <c r="F18" s="9">
        <v>2006</v>
      </c>
      <c r="G18" s="8" t="s">
        <v>91</v>
      </c>
      <c r="H18" s="35" t="str">
        <f t="shared" si="0"/>
        <v>Low and mid-rise structure</v>
      </c>
      <c r="I18" s="35" t="s">
        <v>171</v>
      </c>
      <c r="J18" s="35" t="s">
        <v>172</v>
      </c>
      <c r="K18" s="35" t="s">
        <v>173</v>
      </c>
      <c r="L18" s="35" t="s">
        <v>173</v>
      </c>
      <c r="M18" s="35" t="s">
        <v>174</v>
      </c>
      <c r="N18" s="10">
        <v>6.2</v>
      </c>
      <c r="O18" s="34">
        <f>T18*W18</f>
        <v>2814</v>
      </c>
      <c r="P18" s="35">
        <v>1</v>
      </c>
      <c r="Q18" s="35" t="s">
        <v>58</v>
      </c>
      <c r="R18" s="35" t="s">
        <v>58</v>
      </c>
      <c r="S18" s="36">
        <v>6.2</v>
      </c>
      <c r="T18" s="11">
        <v>42</v>
      </c>
      <c r="U18" s="36">
        <v>42</v>
      </c>
      <c r="V18" s="14">
        <v>1</v>
      </c>
      <c r="W18" s="36">
        <v>67</v>
      </c>
      <c r="X18" s="36">
        <v>9</v>
      </c>
      <c r="Y18" s="12">
        <v>7</v>
      </c>
      <c r="Z18" s="35" t="s">
        <v>175</v>
      </c>
      <c r="AA18" s="35" t="s">
        <v>176</v>
      </c>
      <c r="AB18" s="35">
        <v>1</v>
      </c>
      <c r="AC18" s="25" t="s">
        <v>61</v>
      </c>
      <c r="AD18" s="25" t="s">
        <v>177</v>
      </c>
      <c r="AE18" s="52" t="s">
        <v>178</v>
      </c>
      <c r="AF18" s="35" t="s">
        <v>64</v>
      </c>
      <c r="AG18" s="35" t="s">
        <v>179</v>
      </c>
      <c r="AH18" s="35" t="s">
        <v>180</v>
      </c>
      <c r="AI18" s="35" t="s">
        <v>181</v>
      </c>
      <c r="AJ18" s="35" t="s">
        <v>101</v>
      </c>
      <c r="AK18" s="8" t="s">
        <v>182</v>
      </c>
      <c r="AL18" s="39">
        <f>O18</f>
        <v>2814</v>
      </c>
      <c r="AM18" s="7">
        <v>1</v>
      </c>
      <c r="AN18" s="7">
        <v>0</v>
      </c>
      <c r="AO18" s="7" t="s">
        <v>183</v>
      </c>
      <c r="AP18" s="7">
        <v>0</v>
      </c>
      <c r="AQ18" s="13">
        <v>0</v>
      </c>
      <c r="AR18" s="38">
        <f t="shared" si="1"/>
        <v>3</v>
      </c>
      <c r="AS18" s="31">
        <f t="shared" si="2"/>
        <v>7</v>
      </c>
      <c r="AT18" s="31">
        <f t="shared" si="7"/>
        <v>10</v>
      </c>
      <c r="AU18" s="31">
        <f t="shared" si="4"/>
        <v>10</v>
      </c>
      <c r="AV18" s="31">
        <f t="shared" si="5"/>
        <v>6</v>
      </c>
      <c r="AW18" s="75">
        <f t="shared" si="6"/>
        <v>100</v>
      </c>
    </row>
    <row r="19" spans="1:49" s="7" customFormat="1" ht="50.15" customHeight="1" x14ac:dyDescent="0.35">
      <c r="A19" s="17">
        <v>16</v>
      </c>
      <c r="B19" s="52" t="s">
        <v>184</v>
      </c>
      <c r="C19" s="8" t="s">
        <v>406</v>
      </c>
      <c r="D19" s="35" t="s">
        <v>52</v>
      </c>
      <c r="E19" s="35">
        <v>1981</v>
      </c>
      <c r="F19" s="9">
        <v>2021</v>
      </c>
      <c r="G19" s="8" t="s">
        <v>53</v>
      </c>
      <c r="H19" s="35" t="str">
        <f t="shared" si="0"/>
        <v>Low and mid-rise structure</v>
      </c>
      <c r="I19" s="35" t="s">
        <v>54</v>
      </c>
      <c r="J19" s="35" t="s">
        <v>55</v>
      </c>
      <c r="K19" s="35" t="s">
        <v>58</v>
      </c>
      <c r="L19" s="35" t="s">
        <v>185</v>
      </c>
      <c r="M19" s="35" t="s">
        <v>186</v>
      </c>
      <c r="N19" s="10">
        <f>3.378+38.463</f>
        <v>41.841000000000001</v>
      </c>
      <c r="O19" s="34">
        <f>(60.554*24.419)+(7.112+3.658+3.81)*25.198 +(14.428+4.115)*5.334</f>
        <v>1944.963328</v>
      </c>
      <c r="P19" s="35">
        <v>12</v>
      </c>
      <c r="Q19" s="35" t="s">
        <v>58</v>
      </c>
      <c r="R19" s="35" t="s">
        <v>58</v>
      </c>
      <c r="S19" s="36">
        <v>2.69</v>
      </c>
      <c r="T19" s="11">
        <v>14.58</v>
      </c>
      <c r="U19" s="36">
        <v>7.1120000000000001</v>
      </c>
      <c r="V19" s="14">
        <v>4</v>
      </c>
      <c r="W19" s="11">
        <f>60.554</f>
        <v>60.554000000000002</v>
      </c>
      <c r="X19" s="36">
        <v>7.01</v>
      </c>
      <c r="Y19" s="12">
        <v>10</v>
      </c>
      <c r="Z19" s="35" t="s">
        <v>187</v>
      </c>
      <c r="AA19" s="35" t="s">
        <v>188</v>
      </c>
      <c r="AB19" s="35">
        <v>1</v>
      </c>
      <c r="AC19" s="25" t="s">
        <v>61</v>
      </c>
      <c r="AD19" s="72" t="s">
        <v>62</v>
      </c>
      <c r="AE19" s="52" t="s">
        <v>189</v>
      </c>
      <c r="AF19" s="35" t="s">
        <v>98</v>
      </c>
      <c r="AG19" s="35" t="s">
        <v>99</v>
      </c>
      <c r="AH19" s="35" t="s">
        <v>180</v>
      </c>
      <c r="AI19" s="35" t="s">
        <v>190</v>
      </c>
      <c r="AJ19" s="35" t="s">
        <v>191</v>
      </c>
      <c r="AK19" s="8" t="s">
        <v>85</v>
      </c>
      <c r="AL19" s="39">
        <v>980</v>
      </c>
      <c r="AM19" s="7">
        <v>12</v>
      </c>
      <c r="AN19" s="7">
        <v>98</v>
      </c>
      <c r="AO19" s="7" t="s">
        <v>192</v>
      </c>
      <c r="AP19" s="7" t="s">
        <v>58</v>
      </c>
      <c r="AQ19" s="13" t="s">
        <v>58</v>
      </c>
      <c r="AR19" s="38">
        <f t="shared" si="1"/>
        <v>3</v>
      </c>
      <c r="AS19" s="31">
        <f t="shared" si="2"/>
        <v>6</v>
      </c>
      <c r="AT19" s="31">
        <f t="shared" si="7"/>
        <v>10</v>
      </c>
      <c r="AU19" s="31">
        <f t="shared" si="4"/>
        <v>10</v>
      </c>
      <c r="AV19" s="31">
        <f t="shared" si="5"/>
        <v>4</v>
      </c>
      <c r="AW19" s="75">
        <f t="shared" si="6"/>
        <v>90.523809523809518</v>
      </c>
    </row>
    <row r="20" spans="1:49" s="7" customFormat="1" ht="50.15" customHeight="1" x14ac:dyDescent="0.35">
      <c r="A20" s="17">
        <v>17</v>
      </c>
      <c r="B20" s="52" t="s">
        <v>193</v>
      </c>
      <c r="C20" s="8" t="s">
        <v>407</v>
      </c>
      <c r="D20" s="35" t="s">
        <v>71</v>
      </c>
      <c r="E20" s="35">
        <v>1965</v>
      </c>
      <c r="F20" s="9">
        <v>1997</v>
      </c>
      <c r="G20" s="8" t="s">
        <v>53</v>
      </c>
      <c r="H20" s="35" t="str">
        <f t="shared" si="0"/>
        <v>Hig-rise structure</v>
      </c>
      <c r="I20" s="35" t="s">
        <v>106</v>
      </c>
      <c r="J20" s="62" t="s">
        <v>58</v>
      </c>
      <c r="K20" s="35" t="s">
        <v>194</v>
      </c>
      <c r="L20" s="35">
        <v>22.9</v>
      </c>
      <c r="M20" s="35" t="s">
        <v>115</v>
      </c>
      <c r="N20" s="10" t="s">
        <v>58</v>
      </c>
      <c r="O20" s="34" t="s">
        <v>58</v>
      </c>
      <c r="P20" s="35">
        <v>4</v>
      </c>
      <c r="Q20" s="35" t="s">
        <v>58</v>
      </c>
      <c r="R20" s="35" t="s">
        <v>58</v>
      </c>
      <c r="S20" s="36" t="s">
        <v>58</v>
      </c>
      <c r="T20" s="11" t="s">
        <v>58</v>
      </c>
      <c r="U20" s="36">
        <v>6.4</v>
      </c>
      <c r="V20" s="14" t="s">
        <v>58</v>
      </c>
      <c r="W20" s="11" t="s">
        <v>58</v>
      </c>
      <c r="X20" s="36">
        <v>7.33</v>
      </c>
      <c r="Y20" s="15" t="s">
        <v>58</v>
      </c>
      <c r="Z20" s="35" t="s">
        <v>195</v>
      </c>
      <c r="AA20" s="35" t="s">
        <v>196</v>
      </c>
      <c r="AB20" s="35">
        <v>3</v>
      </c>
      <c r="AC20" s="25" t="s">
        <v>112</v>
      </c>
      <c r="AD20" s="72" t="s">
        <v>197</v>
      </c>
      <c r="AE20" s="52" t="s">
        <v>198</v>
      </c>
      <c r="AF20" s="35" t="s">
        <v>199</v>
      </c>
      <c r="AG20" s="7" t="s">
        <v>200</v>
      </c>
      <c r="AH20" s="7" t="s">
        <v>180</v>
      </c>
      <c r="AI20" s="35" t="s">
        <v>166</v>
      </c>
      <c r="AJ20" s="35" t="s">
        <v>201</v>
      </c>
      <c r="AK20" s="8" t="s">
        <v>202</v>
      </c>
      <c r="AL20" s="39">
        <f>15*15</f>
        <v>225</v>
      </c>
      <c r="AM20" s="7">
        <v>1</v>
      </c>
      <c r="AN20" s="7">
        <v>0</v>
      </c>
      <c r="AO20" s="7" t="s">
        <v>203</v>
      </c>
      <c r="AP20" s="7">
        <v>0</v>
      </c>
      <c r="AQ20" s="13">
        <v>0</v>
      </c>
      <c r="AR20" s="38">
        <f t="shared" si="1"/>
        <v>3</v>
      </c>
      <c r="AS20" s="31">
        <f t="shared" si="2"/>
        <v>6</v>
      </c>
      <c r="AT20" s="31">
        <f t="shared" si="7"/>
        <v>3</v>
      </c>
      <c r="AU20" s="31">
        <f t="shared" si="4"/>
        <v>10</v>
      </c>
      <c r="AV20" s="31">
        <f t="shared" si="5"/>
        <v>6</v>
      </c>
      <c r="AW20" s="75">
        <f t="shared" si="6"/>
        <v>91.55714285714285</v>
      </c>
    </row>
    <row r="21" spans="1:49" s="7" customFormat="1" ht="50.15" customHeight="1" x14ac:dyDescent="0.35">
      <c r="A21" s="17">
        <v>18</v>
      </c>
      <c r="B21" s="52" t="s">
        <v>204</v>
      </c>
      <c r="C21" s="8" t="s">
        <v>406</v>
      </c>
      <c r="D21" s="35" t="s">
        <v>52</v>
      </c>
      <c r="E21" s="35" t="s">
        <v>134</v>
      </c>
      <c r="F21" s="9">
        <v>2012</v>
      </c>
      <c r="G21" s="8" t="s">
        <v>72</v>
      </c>
      <c r="H21" s="35" t="str">
        <f t="shared" si="0"/>
        <v>Low and mid-rise structure</v>
      </c>
      <c r="I21" s="35" t="s">
        <v>54</v>
      </c>
      <c r="J21" s="35" t="s">
        <v>58</v>
      </c>
      <c r="K21" s="35" t="s">
        <v>205</v>
      </c>
      <c r="L21" s="35" t="s">
        <v>58</v>
      </c>
      <c r="M21" s="35" t="s">
        <v>206</v>
      </c>
      <c r="N21" s="10">
        <v>18.899999999999999</v>
      </c>
      <c r="O21" s="34">
        <f>93*119</f>
        <v>11067</v>
      </c>
      <c r="P21" s="35">
        <v>6</v>
      </c>
      <c r="Q21" s="35" t="s">
        <v>58</v>
      </c>
      <c r="R21" s="35" t="s">
        <v>58</v>
      </c>
      <c r="S21" s="36">
        <v>3.15</v>
      </c>
      <c r="T21" s="11">
        <v>93</v>
      </c>
      <c r="U21" s="36">
        <v>14.6</v>
      </c>
      <c r="V21" s="14">
        <v>10</v>
      </c>
      <c r="W21" s="36">
        <v>119</v>
      </c>
      <c r="X21" s="36">
        <v>18.600000000000001</v>
      </c>
      <c r="Y21" s="12">
        <v>5</v>
      </c>
      <c r="Z21" s="35" t="s">
        <v>207</v>
      </c>
      <c r="AA21" s="35" t="s">
        <v>208</v>
      </c>
      <c r="AB21" s="35">
        <v>1</v>
      </c>
      <c r="AC21" s="25" t="s">
        <v>112</v>
      </c>
      <c r="AD21" s="72" t="s">
        <v>209</v>
      </c>
      <c r="AE21" s="52" t="s">
        <v>210</v>
      </c>
      <c r="AF21" s="35" t="s">
        <v>64</v>
      </c>
      <c r="AG21" s="35" t="s">
        <v>211</v>
      </c>
      <c r="AH21" s="35" t="s">
        <v>66</v>
      </c>
      <c r="AI21" s="35" t="s">
        <v>148</v>
      </c>
      <c r="AJ21" s="35" t="s">
        <v>58</v>
      </c>
      <c r="AK21" s="8" t="s">
        <v>202</v>
      </c>
      <c r="AL21" s="39">
        <f>37.2*40.23</f>
        <v>1496.556</v>
      </c>
      <c r="AM21" s="31" t="s">
        <v>58</v>
      </c>
      <c r="AN21" s="7">
        <v>4</v>
      </c>
      <c r="AO21" s="7" t="s">
        <v>58</v>
      </c>
      <c r="AP21" s="7" t="s">
        <v>58</v>
      </c>
      <c r="AQ21" s="13" t="s">
        <v>58</v>
      </c>
      <c r="AR21" s="38">
        <f t="shared" si="1"/>
        <v>3</v>
      </c>
      <c r="AS21" s="31">
        <f t="shared" si="2"/>
        <v>5</v>
      </c>
      <c r="AT21" s="31">
        <f t="shared" si="7"/>
        <v>10</v>
      </c>
      <c r="AU21" s="31">
        <f t="shared" si="4"/>
        <v>9</v>
      </c>
      <c r="AV21" s="31">
        <f t="shared" si="5"/>
        <v>3</v>
      </c>
      <c r="AW21" s="75">
        <f t="shared" si="6"/>
        <v>79.914285714285711</v>
      </c>
    </row>
    <row r="22" spans="1:49" s="7" customFormat="1" ht="50.15" customHeight="1" x14ac:dyDescent="0.35">
      <c r="A22" s="17">
        <v>19</v>
      </c>
      <c r="B22" s="52" t="s">
        <v>212</v>
      </c>
      <c r="C22" s="8" t="s">
        <v>406</v>
      </c>
      <c r="D22" s="35" t="s">
        <v>52</v>
      </c>
      <c r="E22" s="35" t="s">
        <v>134</v>
      </c>
      <c r="F22" s="9">
        <v>2016</v>
      </c>
      <c r="G22" s="8" t="s">
        <v>72</v>
      </c>
      <c r="H22" s="35" t="str">
        <f t="shared" si="0"/>
        <v>Low and mid-rise structure</v>
      </c>
      <c r="I22" s="35" t="s">
        <v>54</v>
      </c>
      <c r="J22" s="35" t="s">
        <v>58</v>
      </c>
      <c r="K22" s="35" t="s">
        <v>205</v>
      </c>
      <c r="L22" s="35" t="s">
        <v>58</v>
      </c>
      <c r="M22" s="35" t="s">
        <v>206</v>
      </c>
      <c r="N22" s="10">
        <v>19.899999999999999</v>
      </c>
      <c r="O22" s="34">
        <f>93*119</f>
        <v>11067</v>
      </c>
      <c r="P22" s="35">
        <v>6</v>
      </c>
      <c r="Q22" s="35" t="s">
        <v>58</v>
      </c>
      <c r="R22" s="35" t="s">
        <v>58</v>
      </c>
      <c r="S22" s="36">
        <v>3.15</v>
      </c>
      <c r="T22" s="11">
        <v>93</v>
      </c>
      <c r="U22" s="36">
        <v>14.6</v>
      </c>
      <c r="V22" s="14">
        <v>10</v>
      </c>
      <c r="W22" s="36">
        <v>119</v>
      </c>
      <c r="X22" s="36">
        <v>18.600000000000001</v>
      </c>
      <c r="Y22" s="12">
        <v>5</v>
      </c>
      <c r="Z22" s="35" t="s">
        <v>213</v>
      </c>
      <c r="AA22" s="35" t="s">
        <v>214</v>
      </c>
      <c r="AB22" s="35">
        <v>2</v>
      </c>
      <c r="AC22" s="25" t="s">
        <v>112</v>
      </c>
      <c r="AD22" s="72" t="s">
        <v>197</v>
      </c>
      <c r="AE22" s="52" t="s">
        <v>215</v>
      </c>
      <c r="AF22" s="35" t="s">
        <v>64</v>
      </c>
      <c r="AG22" s="35" t="s">
        <v>81</v>
      </c>
      <c r="AH22" s="35" t="s">
        <v>180</v>
      </c>
      <c r="AI22" s="35" t="s">
        <v>216</v>
      </c>
      <c r="AJ22" s="35" t="s">
        <v>217</v>
      </c>
      <c r="AK22" s="8" t="s">
        <v>202</v>
      </c>
      <c r="AL22" s="39" t="s">
        <v>58</v>
      </c>
      <c r="AM22" s="7" t="s">
        <v>58</v>
      </c>
      <c r="AN22" s="7">
        <v>0</v>
      </c>
      <c r="AO22" s="7" t="s">
        <v>58</v>
      </c>
      <c r="AP22" s="7" t="s">
        <v>58</v>
      </c>
      <c r="AQ22" s="13" t="s">
        <v>58</v>
      </c>
      <c r="AR22" s="38">
        <f t="shared" si="1"/>
        <v>3</v>
      </c>
      <c r="AS22" s="31">
        <f t="shared" si="2"/>
        <v>5</v>
      </c>
      <c r="AT22" s="31">
        <f t="shared" si="7"/>
        <v>10</v>
      </c>
      <c r="AU22" s="31">
        <f t="shared" si="4"/>
        <v>10</v>
      </c>
      <c r="AV22" s="31">
        <f t="shared" si="5"/>
        <v>2</v>
      </c>
      <c r="AW22" s="75">
        <f t="shared" si="6"/>
        <v>81.047619047619051</v>
      </c>
    </row>
    <row r="23" spans="1:49" s="7" customFormat="1" ht="50.15" customHeight="1" x14ac:dyDescent="0.35">
      <c r="A23" s="17">
        <v>20</v>
      </c>
      <c r="B23" s="52" t="s">
        <v>218</v>
      </c>
      <c r="C23" s="8" t="s">
        <v>408</v>
      </c>
      <c r="D23" s="35" t="s">
        <v>52</v>
      </c>
      <c r="E23" s="35" t="s">
        <v>134</v>
      </c>
      <c r="F23" s="9">
        <v>2004</v>
      </c>
      <c r="G23" s="8" t="s">
        <v>53</v>
      </c>
      <c r="H23" s="35" t="str">
        <f t="shared" si="0"/>
        <v>Hig-rise structure</v>
      </c>
      <c r="I23" s="35" t="s">
        <v>54</v>
      </c>
      <c r="J23" s="35" t="s">
        <v>58</v>
      </c>
      <c r="K23" s="35" t="s">
        <v>219</v>
      </c>
      <c r="L23" s="41" t="s">
        <v>58</v>
      </c>
      <c r="M23" s="35" t="s">
        <v>220</v>
      </c>
      <c r="N23" s="16" t="s">
        <v>58</v>
      </c>
      <c r="O23" s="34">
        <f>110*(11*3+14.5)</f>
        <v>5225</v>
      </c>
      <c r="P23" s="35">
        <v>10</v>
      </c>
      <c r="Q23" s="35" t="s">
        <v>58</v>
      </c>
      <c r="R23" s="35" t="s">
        <v>58</v>
      </c>
      <c r="S23" s="37" t="s">
        <v>58</v>
      </c>
      <c r="T23" s="11">
        <f>11*3+14.5</f>
        <v>47.5</v>
      </c>
      <c r="U23" s="36" t="s">
        <v>221</v>
      </c>
      <c r="V23" s="14">
        <v>4</v>
      </c>
      <c r="W23" s="36">
        <f>4*X23</f>
        <v>48</v>
      </c>
      <c r="X23" s="36">
        <v>12</v>
      </c>
      <c r="Y23" s="12">
        <v>4</v>
      </c>
      <c r="Z23" s="35" t="s">
        <v>222</v>
      </c>
      <c r="AA23" s="7" t="s">
        <v>58</v>
      </c>
      <c r="AB23" s="7" t="s">
        <v>58</v>
      </c>
      <c r="AC23" s="26" t="s">
        <v>58</v>
      </c>
      <c r="AD23" s="73" t="s">
        <v>58</v>
      </c>
      <c r="AE23" s="52" t="s">
        <v>223</v>
      </c>
      <c r="AF23" s="35" t="s">
        <v>64</v>
      </c>
      <c r="AG23" s="35" t="s">
        <v>81</v>
      </c>
      <c r="AH23" s="35" t="s">
        <v>82</v>
      </c>
      <c r="AI23" s="35" t="s">
        <v>224</v>
      </c>
      <c r="AJ23" s="35" t="s">
        <v>225</v>
      </c>
      <c r="AK23" s="8" t="s">
        <v>226</v>
      </c>
      <c r="AL23" s="39">
        <f>14.5*110</f>
        <v>1595</v>
      </c>
      <c r="AM23" s="7" t="s">
        <v>58</v>
      </c>
      <c r="AN23" s="7">
        <v>4</v>
      </c>
      <c r="AO23" s="7" t="s">
        <v>58</v>
      </c>
      <c r="AP23" s="7" t="s">
        <v>58</v>
      </c>
      <c r="AQ23" s="13" t="s">
        <v>58</v>
      </c>
      <c r="AR23" s="38">
        <f t="shared" si="1"/>
        <v>3</v>
      </c>
      <c r="AS23" s="31">
        <f t="shared" si="2"/>
        <v>5</v>
      </c>
      <c r="AT23" s="31">
        <f t="shared" si="7"/>
        <v>8</v>
      </c>
      <c r="AU23" s="31">
        <f t="shared" si="4"/>
        <v>6</v>
      </c>
      <c r="AV23" s="31">
        <f t="shared" si="5"/>
        <v>3</v>
      </c>
      <c r="AW23" s="75">
        <f t="shared" si="6"/>
        <v>63.714285714285715</v>
      </c>
    </row>
    <row r="24" spans="1:49" s="7" customFormat="1" ht="50.15" customHeight="1" x14ac:dyDescent="0.35">
      <c r="A24" s="17">
        <v>21</v>
      </c>
      <c r="B24" s="52" t="s">
        <v>227</v>
      </c>
      <c r="C24" s="8" t="s">
        <v>409</v>
      </c>
      <c r="D24" s="35" t="s">
        <v>88</v>
      </c>
      <c r="E24" s="35">
        <v>2006</v>
      </c>
      <c r="F24" s="9">
        <v>2006</v>
      </c>
      <c r="G24" s="8" t="s">
        <v>53</v>
      </c>
      <c r="H24" s="35" t="str">
        <f t="shared" si="0"/>
        <v>Low and mid-rise structure</v>
      </c>
      <c r="I24" s="62" t="s">
        <v>106</v>
      </c>
      <c r="J24" s="62" t="s">
        <v>58</v>
      </c>
      <c r="K24" s="35" t="s">
        <v>228</v>
      </c>
      <c r="L24" s="35">
        <v>38</v>
      </c>
      <c r="M24" s="35" t="s">
        <v>229</v>
      </c>
      <c r="N24" s="10">
        <f>5*3.15</f>
        <v>15.75</v>
      </c>
      <c r="O24" s="34">
        <f>T24*W24</f>
        <v>8960</v>
      </c>
      <c r="P24" s="35">
        <v>5</v>
      </c>
      <c r="Q24" s="35" t="s">
        <v>58</v>
      </c>
      <c r="R24" s="35" t="s">
        <v>58</v>
      </c>
      <c r="S24" s="36">
        <v>2.76</v>
      </c>
      <c r="T24" s="11">
        <v>80</v>
      </c>
      <c r="U24" s="36">
        <v>8</v>
      </c>
      <c r="V24" s="14">
        <f>T24/U24</f>
        <v>10</v>
      </c>
      <c r="W24" s="36">
        <v>112</v>
      </c>
      <c r="X24" s="36">
        <v>8</v>
      </c>
      <c r="Y24" s="12">
        <f>W24/X24</f>
        <v>14</v>
      </c>
      <c r="Z24" s="35" t="s">
        <v>59</v>
      </c>
      <c r="AA24" s="35" t="s">
        <v>230</v>
      </c>
      <c r="AB24" s="35" t="s">
        <v>124</v>
      </c>
      <c r="AC24" s="25" t="s">
        <v>112</v>
      </c>
      <c r="AD24" s="72" t="s">
        <v>231</v>
      </c>
      <c r="AE24" s="52" t="s">
        <v>232</v>
      </c>
      <c r="AF24" s="35" t="s">
        <v>64</v>
      </c>
      <c r="AG24" s="35" t="s">
        <v>65</v>
      </c>
      <c r="AH24" s="35" t="s">
        <v>66</v>
      </c>
      <c r="AI24" s="35" t="s">
        <v>233</v>
      </c>
      <c r="AJ24" s="35" t="s">
        <v>234</v>
      </c>
      <c r="AK24" s="8" t="s">
        <v>202</v>
      </c>
      <c r="AL24" s="39">
        <f>0.7*O24</f>
        <v>6272</v>
      </c>
      <c r="AM24" s="7" t="s">
        <v>58</v>
      </c>
      <c r="AN24" s="7">
        <v>2</v>
      </c>
      <c r="AO24" s="7" t="s">
        <v>58</v>
      </c>
      <c r="AP24" s="7" t="s">
        <v>58</v>
      </c>
      <c r="AQ24" s="13" t="s">
        <v>58</v>
      </c>
      <c r="AR24" s="38">
        <f t="shared" si="1"/>
        <v>3</v>
      </c>
      <c r="AS24" s="31">
        <f t="shared" si="2"/>
        <v>6</v>
      </c>
      <c r="AT24" s="31">
        <f t="shared" si="7"/>
        <v>10</v>
      </c>
      <c r="AU24" s="31">
        <f t="shared" si="4"/>
        <v>10</v>
      </c>
      <c r="AV24" s="31">
        <f t="shared" si="5"/>
        <v>3</v>
      </c>
      <c r="AW24" s="75">
        <f t="shared" si="6"/>
        <v>86.857142857142861</v>
      </c>
    </row>
    <row r="25" spans="1:49" s="7" customFormat="1" ht="50.15" customHeight="1" x14ac:dyDescent="0.35">
      <c r="A25" s="17">
        <v>22</v>
      </c>
      <c r="B25" s="52" t="s">
        <v>235</v>
      </c>
      <c r="C25" s="8" t="s">
        <v>410</v>
      </c>
      <c r="D25" s="35" t="s">
        <v>52</v>
      </c>
      <c r="E25" s="35">
        <v>1978</v>
      </c>
      <c r="F25" s="9">
        <v>1978</v>
      </c>
      <c r="G25" s="8" t="s">
        <v>236</v>
      </c>
      <c r="H25" s="35" t="str">
        <f>IF(P25=1,"Single-storey structure",IF(P25&lt;=14,"Low and mid-rise structure","Hig-rise structure"))</f>
        <v>Single-storey structure</v>
      </c>
      <c r="I25" s="35" t="s">
        <v>73</v>
      </c>
      <c r="J25" s="35" t="s">
        <v>55</v>
      </c>
      <c r="K25" s="35" t="s">
        <v>237</v>
      </c>
      <c r="L25" s="35">
        <v>81</v>
      </c>
      <c r="M25" s="35" t="s">
        <v>238</v>
      </c>
      <c r="N25" s="10">
        <v>2.8</v>
      </c>
      <c r="O25" s="7">
        <v>43.77</v>
      </c>
      <c r="P25" s="35">
        <v>1</v>
      </c>
      <c r="Q25" s="35" t="s">
        <v>58</v>
      </c>
      <c r="R25" s="35" t="s">
        <v>58</v>
      </c>
      <c r="S25" s="36">
        <v>2.8</v>
      </c>
      <c r="T25" s="11">
        <v>4.4000000000000004</v>
      </c>
      <c r="U25" s="36" t="s">
        <v>58</v>
      </c>
      <c r="V25" s="14" t="s">
        <v>58</v>
      </c>
      <c r="W25" s="36">
        <v>10</v>
      </c>
      <c r="X25" s="36" t="s">
        <v>58</v>
      </c>
      <c r="Y25" s="12" t="s">
        <v>58</v>
      </c>
      <c r="Z25" s="35" t="s">
        <v>239</v>
      </c>
      <c r="AA25" s="35" t="s">
        <v>240</v>
      </c>
      <c r="AB25" s="35">
        <v>1</v>
      </c>
      <c r="AC25" s="25" t="s">
        <v>112</v>
      </c>
      <c r="AD25" s="72" t="s">
        <v>177</v>
      </c>
      <c r="AE25" s="52" t="s">
        <v>241</v>
      </c>
      <c r="AF25" s="35" t="s">
        <v>199</v>
      </c>
      <c r="AG25" s="35" t="s">
        <v>200</v>
      </c>
      <c r="AH25" s="35" t="s">
        <v>180</v>
      </c>
      <c r="AI25" s="35" t="s">
        <v>242</v>
      </c>
      <c r="AJ25" s="35" t="s">
        <v>58</v>
      </c>
      <c r="AK25" s="8" t="s">
        <v>243</v>
      </c>
      <c r="AL25" s="36">
        <v>0.54</v>
      </c>
      <c r="AM25" s="7">
        <v>1</v>
      </c>
      <c r="AN25" s="7">
        <v>0</v>
      </c>
      <c r="AO25" s="7" t="s">
        <v>244</v>
      </c>
      <c r="AP25" s="7" t="s">
        <v>58</v>
      </c>
      <c r="AQ25" s="13">
        <v>0</v>
      </c>
      <c r="AR25" s="38">
        <f t="shared" si="1"/>
        <v>3</v>
      </c>
      <c r="AS25" s="31">
        <f t="shared" si="2"/>
        <v>7</v>
      </c>
      <c r="AT25" s="31">
        <f t="shared" si="7"/>
        <v>6</v>
      </c>
      <c r="AU25" s="31">
        <f t="shared" si="4"/>
        <v>9</v>
      </c>
      <c r="AV25" s="31">
        <f t="shared" si="5"/>
        <v>5</v>
      </c>
      <c r="AW25" s="75">
        <f t="shared" si="6"/>
        <v>87.933333333333337</v>
      </c>
    </row>
    <row r="26" spans="1:49" s="7" customFormat="1" ht="50.15" customHeight="1" x14ac:dyDescent="0.35">
      <c r="A26" s="17">
        <v>23</v>
      </c>
      <c r="B26" s="52" t="s">
        <v>245</v>
      </c>
      <c r="C26" s="8" t="s">
        <v>411</v>
      </c>
      <c r="D26" s="35" t="s">
        <v>246</v>
      </c>
      <c r="E26" s="35" t="s">
        <v>58</v>
      </c>
      <c r="F26" s="9">
        <v>2014</v>
      </c>
      <c r="G26" s="8" t="s">
        <v>53</v>
      </c>
      <c r="H26" s="35" t="str">
        <f t="shared" ref="H26:H43" si="8">IF(P26=1,"Single-storey structure",IF(P26&lt;=14,"Low and mid-rise structure","Hig-rise structure"))</f>
        <v>Low and mid-rise structure</v>
      </c>
      <c r="I26" s="35" t="s">
        <v>54</v>
      </c>
      <c r="J26" s="35" t="s">
        <v>58</v>
      </c>
      <c r="K26" s="35" t="s">
        <v>58</v>
      </c>
      <c r="L26" s="35" t="s">
        <v>58</v>
      </c>
      <c r="M26" s="35" t="s">
        <v>135</v>
      </c>
      <c r="N26" s="10" t="s">
        <v>58</v>
      </c>
      <c r="O26" s="34" t="s">
        <v>58</v>
      </c>
      <c r="P26" s="35">
        <v>4</v>
      </c>
      <c r="Q26" s="35" t="s">
        <v>58</v>
      </c>
      <c r="R26" s="35" t="s">
        <v>58</v>
      </c>
      <c r="S26" s="36" t="s">
        <v>58</v>
      </c>
      <c r="T26" s="11" t="s">
        <v>58</v>
      </c>
      <c r="U26" s="36" t="s">
        <v>58</v>
      </c>
      <c r="V26" s="14" t="s">
        <v>58</v>
      </c>
      <c r="W26" s="36" t="s">
        <v>58</v>
      </c>
      <c r="X26" s="36" t="s">
        <v>58</v>
      </c>
      <c r="Y26" s="12" t="s">
        <v>58</v>
      </c>
      <c r="Z26" s="35" t="s">
        <v>247</v>
      </c>
      <c r="AA26" s="35" t="s">
        <v>58</v>
      </c>
      <c r="AB26" s="35" t="s">
        <v>58</v>
      </c>
      <c r="AC26" s="26" t="s">
        <v>58</v>
      </c>
      <c r="AD26" s="73" t="s">
        <v>58</v>
      </c>
      <c r="AE26" s="35" t="s">
        <v>58</v>
      </c>
      <c r="AF26" s="35" t="s">
        <v>58</v>
      </c>
      <c r="AG26" s="35" t="s">
        <v>58</v>
      </c>
      <c r="AH26" s="35" t="s">
        <v>58</v>
      </c>
      <c r="AI26" s="35" t="s">
        <v>135</v>
      </c>
      <c r="AJ26" s="35" t="s">
        <v>101</v>
      </c>
      <c r="AK26" s="8" t="s">
        <v>85</v>
      </c>
      <c r="AL26" s="39" t="s">
        <v>58</v>
      </c>
      <c r="AM26" s="7">
        <v>4</v>
      </c>
      <c r="AN26" s="7">
        <v>0</v>
      </c>
      <c r="AO26" s="7" t="s">
        <v>58</v>
      </c>
      <c r="AP26" s="7" t="s">
        <v>58</v>
      </c>
      <c r="AQ26" s="13" t="s">
        <v>58</v>
      </c>
      <c r="AR26" s="38">
        <f t="shared" si="1"/>
        <v>2</v>
      </c>
      <c r="AS26" s="31">
        <f t="shared" si="2"/>
        <v>4</v>
      </c>
      <c r="AT26" s="31">
        <f t="shared" si="7"/>
        <v>1</v>
      </c>
      <c r="AU26" s="31">
        <f t="shared" si="4"/>
        <v>3</v>
      </c>
      <c r="AV26" s="31">
        <f t="shared" si="5"/>
        <v>3</v>
      </c>
      <c r="AW26" s="75">
        <f t="shared" si="6"/>
        <v>38.871428571428567</v>
      </c>
    </row>
    <row r="27" spans="1:49" s="7" customFormat="1" ht="50.15" customHeight="1" x14ac:dyDescent="0.35">
      <c r="A27" s="17">
        <v>24</v>
      </c>
      <c r="B27" s="52" t="s">
        <v>248</v>
      </c>
      <c r="C27" s="8" t="s">
        <v>412</v>
      </c>
      <c r="D27" s="35" t="s">
        <v>246</v>
      </c>
      <c r="E27" s="35" t="s">
        <v>58</v>
      </c>
      <c r="F27" s="9">
        <v>2010</v>
      </c>
      <c r="G27" s="8" t="s">
        <v>53</v>
      </c>
      <c r="H27" s="35" t="str">
        <f t="shared" si="8"/>
        <v>Low and mid-rise structure</v>
      </c>
      <c r="I27" s="35" t="s">
        <v>54</v>
      </c>
      <c r="J27" s="35" t="s">
        <v>58</v>
      </c>
      <c r="K27" s="35" t="s">
        <v>58</v>
      </c>
      <c r="L27" s="35" t="s">
        <v>58</v>
      </c>
      <c r="M27" s="35" t="s">
        <v>135</v>
      </c>
      <c r="N27" s="10" t="s">
        <v>58</v>
      </c>
      <c r="O27" s="34" t="s">
        <v>58</v>
      </c>
      <c r="P27" s="35">
        <v>5</v>
      </c>
      <c r="Q27" s="35" t="s">
        <v>58</v>
      </c>
      <c r="R27" s="35" t="s">
        <v>58</v>
      </c>
      <c r="S27" s="36" t="s">
        <v>58</v>
      </c>
      <c r="T27" s="11" t="s">
        <v>58</v>
      </c>
      <c r="U27" s="36" t="s">
        <v>58</v>
      </c>
      <c r="V27" s="14" t="s">
        <v>58</v>
      </c>
      <c r="W27" s="36" t="s">
        <v>58</v>
      </c>
      <c r="X27" s="36" t="s">
        <v>58</v>
      </c>
      <c r="Y27" s="12" t="s">
        <v>58</v>
      </c>
      <c r="Z27" s="35" t="s">
        <v>249</v>
      </c>
      <c r="AA27" s="35" t="s">
        <v>58</v>
      </c>
      <c r="AB27" s="35" t="s">
        <v>58</v>
      </c>
      <c r="AC27" s="26" t="s">
        <v>58</v>
      </c>
      <c r="AD27" s="73" t="s">
        <v>58</v>
      </c>
      <c r="AE27" s="35" t="s">
        <v>58</v>
      </c>
      <c r="AF27" s="35" t="s">
        <v>58</v>
      </c>
      <c r="AG27" s="35" t="s">
        <v>58</v>
      </c>
      <c r="AH27" s="35" t="s">
        <v>58</v>
      </c>
      <c r="AI27" s="35" t="s">
        <v>135</v>
      </c>
      <c r="AJ27" s="35" t="s">
        <v>101</v>
      </c>
      <c r="AK27" s="8" t="s">
        <v>85</v>
      </c>
      <c r="AL27" s="39" t="s">
        <v>58</v>
      </c>
      <c r="AM27" s="7">
        <v>5</v>
      </c>
      <c r="AN27" s="7">
        <v>0</v>
      </c>
      <c r="AO27" s="7" t="s">
        <v>58</v>
      </c>
      <c r="AP27" s="7" t="s">
        <v>58</v>
      </c>
      <c r="AQ27" s="13" t="s">
        <v>58</v>
      </c>
      <c r="AR27" s="38">
        <f t="shared" si="1"/>
        <v>2</v>
      </c>
      <c r="AS27" s="31">
        <f t="shared" si="2"/>
        <v>4</v>
      </c>
      <c r="AT27" s="31">
        <f t="shared" si="7"/>
        <v>1</v>
      </c>
      <c r="AU27" s="31">
        <f t="shared" si="4"/>
        <v>3</v>
      </c>
      <c r="AV27" s="31">
        <f t="shared" si="5"/>
        <v>3</v>
      </c>
      <c r="AW27" s="75">
        <f t="shared" si="6"/>
        <v>38.871428571428567</v>
      </c>
    </row>
    <row r="28" spans="1:49" s="7" customFormat="1" ht="50.15" customHeight="1" x14ac:dyDescent="0.35">
      <c r="A28" s="17">
        <v>25</v>
      </c>
      <c r="B28" s="52" t="s">
        <v>250</v>
      </c>
      <c r="C28" s="8" t="s">
        <v>413</v>
      </c>
      <c r="D28" s="35" t="s">
        <v>251</v>
      </c>
      <c r="E28" s="35" t="s">
        <v>58</v>
      </c>
      <c r="F28" s="9" t="s">
        <v>58</v>
      </c>
      <c r="G28" s="8" t="s">
        <v>53</v>
      </c>
      <c r="H28" s="35" t="str">
        <f t="shared" si="8"/>
        <v>Low and mid-rise structure</v>
      </c>
      <c r="I28" s="35" t="s">
        <v>54</v>
      </c>
      <c r="J28" s="35" t="s">
        <v>58</v>
      </c>
      <c r="K28" s="35" t="s">
        <v>252</v>
      </c>
      <c r="L28" s="35">
        <v>15</v>
      </c>
      <c r="M28" s="35" t="s">
        <v>135</v>
      </c>
      <c r="N28" s="10" t="s">
        <v>58</v>
      </c>
      <c r="O28" s="34" t="s">
        <v>58</v>
      </c>
      <c r="P28" s="35">
        <v>3</v>
      </c>
      <c r="Q28" s="35" t="s">
        <v>58</v>
      </c>
      <c r="R28" s="35" t="s">
        <v>58</v>
      </c>
      <c r="S28" s="36" t="s">
        <v>58</v>
      </c>
      <c r="T28" s="11" t="s">
        <v>58</v>
      </c>
      <c r="U28" s="36">
        <v>5.7</v>
      </c>
      <c r="V28" s="14" t="s">
        <v>58</v>
      </c>
      <c r="W28" s="36" t="s">
        <v>58</v>
      </c>
      <c r="X28" s="36">
        <v>3.2</v>
      </c>
      <c r="Y28" s="12" t="s">
        <v>58</v>
      </c>
      <c r="Z28" s="35" t="s">
        <v>253</v>
      </c>
      <c r="AA28" s="35" t="s">
        <v>58</v>
      </c>
      <c r="AB28" s="35" t="s">
        <v>58</v>
      </c>
      <c r="AC28" s="26" t="s">
        <v>58</v>
      </c>
      <c r="AD28" s="73" t="s">
        <v>58</v>
      </c>
      <c r="AE28" s="35" t="s">
        <v>58</v>
      </c>
      <c r="AF28" s="35" t="s">
        <v>58</v>
      </c>
      <c r="AG28" s="35" t="s">
        <v>58</v>
      </c>
      <c r="AH28" s="35" t="s">
        <v>58</v>
      </c>
      <c r="AI28" s="35" t="s">
        <v>135</v>
      </c>
      <c r="AJ28" s="35" t="s">
        <v>101</v>
      </c>
      <c r="AK28" s="17" t="s">
        <v>58</v>
      </c>
      <c r="AL28" s="39" t="s">
        <v>58</v>
      </c>
      <c r="AM28" s="7">
        <v>3</v>
      </c>
      <c r="AN28" s="7">
        <v>4</v>
      </c>
      <c r="AO28" s="7" t="s">
        <v>58</v>
      </c>
      <c r="AP28" s="7" t="s">
        <v>58</v>
      </c>
      <c r="AQ28" s="13" t="s">
        <v>58</v>
      </c>
      <c r="AR28" s="38">
        <f t="shared" si="1"/>
        <v>1</v>
      </c>
      <c r="AS28" s="31">
        <f t="shared" si="2"/>
        <v>6</v>
      </c>
      <c r="AT28" s="31">
        <f t="shared" si="7"/>
        <v>3</v>
      </c>
      <c r="AU28" s="31">
        <f t="shared" si="4"/>
        <v>3</v>
      </c>
      <c r="AV28" s="31">
        <f t="shared" si="5"/>
        <v>2</v>
      </c>
      <c r="AW28" s="75">
        <f t="shared" si="6"/>
        <v>39.290476190476184</v>
      </c>
    </row>
    <row r="29" spans="1:49" ht="50.15" customHeight="1" x14ac:dyDescent="0.35">
      <c r="A29" s="17">
        <v>26</v>
      </c>
      <c r="B29" s="53" t="s">
        <v>254</v>
      </c>
      <c r="C29" s="18" t="s">
        <v>414</v>
      </c>
      <c r="D29" s="28" t="s">
        <v>255</v>
      </c>
      <c r="E29" s="28">
        <v>2000</v>
      </c>
      <c r="F29" s="19">
        <v>2006</v>
      </c>
      <c r="G29" s="18" t="s">
        <v>91</v>
      </c>
      <c r="H29" s="35" t="str">
        <f t="shared" si="8"/>
        <v>Single-storey structure</v>
      </c>
      <c r="I29" s="35" t="s">
        <v>171</v>
      </c>
      <c r="J29" s="35" t="s">
        <v>256</v>
      </c>
      <c r="K29" s="28" t="s">
        <v>173</v>
      </c>
      <c r="L29" s="28" t="s">
        <v>173</v>
      </c>
      <c r="M29" s="28" t="s">
        <v>257</v>
      </c>
      <c r="N29" s="20">
        <v>13.2</v>
      </c>
      <c r="O29" s="30">
        <f>T29*W29</f>
        <v>10015.91</v>
      </c>
      <c r="P29" s="28">
        <v>1</v>
      </c>
      <c r="Q29" s="28" t="s">
        <v>58</v>
      </c>
      <c r="R29" s="28">
        <v>13.2</v>
      </c>
      <c r="S29" s="29">
        <v>10.199999999999999</v>
      </c>
      <c r="T29" s="21">
        <v>97.36</v>
      </c>
      <c r="U29" s="29">
        <v>47</v>
      </c>
      <c r="V29" s="48">
        <v>3</v>
      </c>
      <c r="W29" s="29">
        <v>102.875</v>
      </c>
      <c r="X29" s="29">
        <v>30.75</v>
      </c>
      <c r="Y29" s="22">
        <v>4</v>
      </c>
      <c r="Z29" s="28" t="s">
        <v>258</v>
      </c>
      <c r="AA29" s="28" t="s">
        <v>214</v>
      </c>
      <c r="AB29" s="28">
        <v>1</v>
      </c>
      <c r="AC29" s="27" t="s">
        <v>112</v>
      </c>
      <c r="AD29" s="65" t="s">
        <v>177</v>
      </c>
      <c r="AE29" s="53" t="s">
        <v>259</v>
      </c>
      <c r="AF29" s="28" t="s">
        <v>199</v>
      </c>
      <c r="AG29" s="28" t="s">
        <v>200</v>
      </c>
      <c r="AH29" s="28" t="s">
        <v>180</v>
      </c>
      <c r="AI29" s="28" t="s">
        <v>260</v>
      </c>
      <c r="AJ29" s="28" t="s">
        <v>58</v>
      </c>
      <c r="AK29" s="8" t="s">
        <v>261</v>
      </c>
      <c r="AL29" s="50">
        <f>102.875*25.18+47*(22+30.75+24.375)+25.18*(24.375+30.75+11)</f>
        <v>7880.2950000000001</v>
      </c>
      <c r="AM29" s="2">
        <v>1</v>
      </c>
      <c r="AN29" s="2">
        <v>65</v>
      </c>
      <c r="AO29" s="2" t="s">
        <v>262</v>
      </c>
      <c r="AP29" s="2">
        <v>235</v>
      </c>
      <c r="AQ29" s="23">
        <v>235</v>
      </c>
      <c r="AR29" s="38">
        <f t="shared" si="1"/>
        <v>3</v>
      </c>
      <c r="AS29" s="31">
        <f t="shared" si="2"/>
        <v>7</v>
      </c>
      <c r="AT29" s="31">
        <f t="shared" si="7"/>
        <v>10</v>
      </c>
      <c r="AU29" s="31">
        <f t="shared" si="4"/>
        <v>9</v>
      </c>
      <c r="AV29" s="31">
        <f t="shared" si="5"/>
        <v>6</v>
      </c>
      <c r="AW29" s="75">
        <f t="shared" si="6"/>
        <v>95.199999999999989</v>
      </c>
    </row>
    <row r="30" spans="1:49" ht="50.15" customHeight="1" x14ac:dyDescent="0.35">
      <c r="A30" s="17">
        <v>27</v>
      </c>
      <c r="B30" s="53" t="s">
        <v>263</v>
      </c>
      <c r="C30" s="18" t="s">
        <v>415</v>
      </c>
      <c r="D30" s="28" t="s">
        <v>264</v>
      </c>
      <c r="E30" s="28">
        <v>1965</v>
      </c>
      <c r="F30" s="19">
        <v>2000</v>
      </c>
      <c r="G30" s="18" t="s">
        <v>265</v>
      </c>
      <c r="H30" s="35" t="str">
        <f t="shared" si="8"/>
        <v>Single-storey structure</v>
      </c>
      <c r="I30" s="28" t="s">
        <v>58</v>
      </c>
      <c r="J30" s="28" t="s">
        <v>58</v>
      </c>
      <c r="K30" s="28" t="s">
        <v>173</v>
      </c>
      <c r="L30" s="28" t="s">
        <v>173</v>
      </c>
      <c r="M30" s="28" t="s">
        <v>58</v>
      </c>
      <c r="N30" s="20">
        <v>6</v>
      </c>
      <c r="O30" s="30">
        <v>747</v>
      </c>
      <c r="P30" s="28">
        <v>1</v>
      </c>
      <c r="Q30" s="28" t="s">
        <v>58</v>
      </c>
      <c r="R30" s="28" t="s">
        <v>58</v>
      </c>
      <c r="S30" s="29">
        <v>6</v>
      </c>
      <c r="T30" s="21" t="s">
        <v>58</v>
      </c>
      <c r="U30" s="29" t="s">
        <v>58</v>
      </c>
      <c r="V30" s="48" t="s">
        <v>58</v>
      </c>
      <c r="W30" s="29" t="s">
        <v>58</v>
      </c>
      <c r="X30" s="29" t="s">
        <v>58</v>
      </c>
      <c r="Y30" s="22" t="s">
        <v>58</v>
      </c>
      <c r="Z30" s="28" t="s">
        <v>266</v>
      </c>
      <c r="AA30" s="28" t="s">
        <v>214</v>
      </c>
      <c r="AB30" s="28" t="s">
        <v>58</v>
      </c>
      <c r="AC30" s="27" t="s">
        <v>112</v>
      </c>
      <c r="AD30" s="65" t="s">
        <v>177</v>
      </c>
      <c r="AE30" s="53" t="s">
        <v>267</v>
      </c>
      <c r="AF30" s="28" t="s">
        <v>58</v>
      </c>
      <c r="AG30" s="28" t="s">
        <v>58</v>
      </c>
      <c r="AH30" s="28" t="s">
        <v>58</v>
      </c>
      <c r="AI30" s="28" t="s">
        <v>154</v>
      </c>
      <c r="AJ30" s="28" t="s">
        <v>58</v>
      </c>
      <c r="AK30" s="18" t="s">
        <v>85</v>
      </c>
      <c r="AL30" s="50">
        <f>O30</f>
        <v>747</v>
      </c>
      <c r="AM30" s="2">
        <v>1</v>
      </c>
      <c r="AN30" s="2">
        <v>3</v>
      </c>
      <c r="AO30" s="2" t="s">
        <v>268</v>
      </c>
      <c r="AP30" s="2">
        <v>76</v>
      </c>
      <c r="AQ30" s="23">
        <v>76</v>
      </c>
      <c r="AR30" s="38">
        <f t="shared" si="1"/>
        <v>3</v>
      </c>
      <c r="AS30" s="31">
        <f t="shared" si="2"/>
        <v>4</v>
      </c>
      <c r="AT30" s="31">
        <f t="shared" si="7"/>
        <v>4</v>
      </c>
      <c r="AU30" s="31">
        <f t="shared" si="4"/>
        <v>5</v>
      </c>
      <c r="AV30" s="31">
        <f t="shared" si="5"/>
        <v>6</v>
      </c>
      <c r="AW30" s="75">
        <f t="shared" si="6"/>
        <v>64.171428571428564</v>
      </c>
    </row>
    <row r="31" spans="1:49" ht="50.15" customHeight="1" x14ac:dyDescent="0.35">
      <c r="A31" s="17">
        <v>28</v>
      </c>
      <c r="B31" s="53" t="s">
        <v>269</v>
      </c>
      <c r="C31" s="18" t="s">
        <v>416</v>
      </c>
      <c r="D31" s="28" t="s">
        <v>270</v>
      </c>
      <c r="E31" s="28">
        <v>1971</v>
      </c>
      <c r="F31" s="19">
        <v>2006</v>
      </c>
      <c r="G31" s="18" t="s">
        <v>271</v>
      </c>
      <c r="H31" s="35" t="str">
        <f t="shared" si="8"/>
        <v>Single-storey structure</v>
      </c>
      <c r="I31" s="35" t="s">
        <v>171</v>
      </c>
      <c r="J31" s="35" t="s">
        <v>256</v>
      </c>
      <c r="K31" s="28" t="s">
        <v>173</v>
      </c>
      <c r="L31" s="28" t="s">
        <v>173</v>
      </c>
      <c r="M31" s="28" t="s">
        <v>135</v>
      </c>
      <c r="N31" s="20" t="s">
        <v>58</v>
      </c>
      <c r="O31" s="30">
        <f>75*48</f>
        <v>3600</v>
      </c>
      <c r="P31" s="28">
        <v>1</v>
      </c>
      <c r="Q31" s="28" t="s">
        <v>58</v>
      </c>
      <c r="R31" s="28" t="s">
        <v>58</v>
      </c>
      <c r="S31" s="29" t="s">
        <v>58</v>
      </c>
      <c r="T31" s="21">
        <v>48</v>
      </c>
      <c r="U31" s="29">
        <v>48</v>
      </c>
      <c r="V31" s="48">
        <v>1</v>
      </c>
      <c r="W31" s="29">
        <v>75</v>
      </c>
      <c r="X31" s="29" t="s">
        <v>58</v>
      </c>
      <c r="Y31" s="22" t="s">
        <v>58</v>
      </c>
      <c r="Z31" s="28" t="s">
        <v>272</v>
      </c>
      <c r="AA31" s="28" t="s">
        <v>214</v>
      </c>
      <c r="AB31" s="28">
        <v>1</v>
      </c>
      <c r="AC31" s="26" t="s">
        <v>58</v>
      </c>
      <c r="AD31" s="65" t="s">
        <v>177</v>
      </c>
      <c r="AE31" s="53" t="s">
        <v>273</v>
      </c>
      <c r="AF31" s="35" t="s">
        <v>98</v>
      </c>
      <c r="AG31" s="28" t="s">
        <v>274</v>
      </c>
      <c r="AH31" s="28" t="s">
        <v>180</v>
      </c>
      <c r="AI31" s="28" t="s">
        <v>154</v>
      </c>
      <c r="AJ31" s="28" t="s">
        <v>275</v>
      </c>
      <c r="AK31" s="18" t="s">
        <v>182</v>
      </c>
      <c r="AL31" s="50">
        <f>O31</f>
        <v>3600</v>
      </c>
      <c r="AM31" s="2">
        <v>1</v>
      </c>
      <c r="AN31" s="2">
        <v>15</v>
      </c>
      <c r="AO31" s="2" t="s">
        <v>276</v>
      </c>
      <c r="AP31" s="2">
        <v>50</v>
      </c>
      <c r="AQ31" s="23">
        <v>50</v>
      </c>
      <c r="AR31" s="38">
        <f t="shared" si="1"/>
        <v>3</v>
      </c>
      <c r="AS31" s="31">
        <f t="shared" si="2"/>
        <v>7</v>
      </c>
      <c r="AT31" s="31">
        <f t="shared" si="7"/>
        <v>6</v>
      </c>
      <c r="AU31" s="31">
        <f t="shared" si="4"/>
        <v>9</v>
      </c>
      <c r="AV31" s="31">
        <f t="shared" si="5"/>
        <v>6</v>
      </c>
      <c r="AW31" s="75">
        <f t="shared" si="6"/>
        <v>91.600000000000009</v>
      </c>
    </row>
    <row r="32" spans="1:49" ht="50.15" customHeight="1" x14ac:dyDescent="0.35">
      <c r="A32" s="17">
        <v>29</v>
      </c>
      <c r="B32" s="53" t="s">
        <v>277</v>
      </c>
      <c r="C32" s="18" t="s">
        <v>417</v>
      </c>
      <c r="D32" s="28" t="s">
        <v>278</v>
      </c>
      <c r="E32" s="28">
        <v>1983</v>
      </c>
      <c r="F32" s="19">
        <v>1993</v>
      </c>
      <c r="G32" s="18" t="s">
        <v>53</v>
      </c>
      <c r="H32" s="35" t="str">
        <f t="shared" si="8"/>
        <v>Low and mid-rise structure</v>
      </c>
      <c r="I32" s="35" t="s">
        <v>54</v>
      </c>
      <c r="J32" s="35" t="s">
        <v>58</v>
      </c>
      <c r="K32" s="28" t="s">
        <v>58</v>
      </c>
      <c r="L32" s="28" t="s">
        <v>58</v>
      </c>
      <c r="M32" s="28" t="s">
        <v>135</v>
      </c>
      <c r="N32" s="20" t="s">
        <v>58</v>
      </c>
      <c r="O32" s="30">
        <v>4000</v>
      </c>
      <c r="P32" s="28">
        <v>6</v>
      </c>
      <c r="Q32" s="28">
        <v>1</v>
      </c>
      <c r="R32" s="28" t="s">
        <v>58</v>
      </c>
      <c r="S32" s="29" t="s">
        <v>58</v>
      </c>
      <c r="T32" s="21" t="s">
        <v>58</v>
      </c>
      <c r="U32" s="29" t="s">
        <v>58</v>
      </c>
      <c r="V32" s="48" t="s">
        <v>58</v>
      </c>
      <c r="W32" s="29" t="s">
        <v>58</v>
      </c>
      <c r="X32" s="29" t="s">
        <v>58</v>
      </c>
      <c r="Y32" s="22" t="s">
        <v>58</v>
      </c>
      <c r="Z32" s="28" t="s">
        <v>279</v>
      </c>
      <c r="AA32" s="28" t="s">
        <v>60</v>
      </c>
      <c r="AB32" s="28" t="s">
        <v>124</v>
      </c>
      <c r="AC32" s="26" t="s">
        <v>58</v>
      </c>
      <c r="AD32" s="65" t="s">
        <v>62</v>
      </c>
      <c r="AE32" s="53" t="s">
        <v>280</v>
      </c>
      <c r="AF32" s="28" t="s">
        <v>281</v>
      </c>
      <c r="AG32" s="28" t="s">
        <v>99</v>
      </c>
      <c r="AH32" s="28" t="s">
        <v>66</v>
      </c>
      <c r="AI32" s="28" t="s">
        <v>135</v>
      </c>
      <c r="AJ32" s="28" t="s">
        <v>282</v>
      </c>
      <c r="AK32" s="18" t="s">
        <v>137</v>
      </c>
      <c r="AL32" s="50">
        <v>4000</v>
      </c>
      <c r="AM32" s="2">
        <v>6</v>
      </c>
      <c r="AN32" s="2">
        <v>137</v>
      </c>
      <c r="AO32" s="2" t="s">
        <v>283</v>
      </c>
      <c r="AP32" s="2">
        <v>379</v>
      </c>
      <c r="AQ32" s="23">
        <v>379</v>
      </c>
      <c r="AR32" s="38">
        <f t="shared" si="1"/>
        <v>3</v>
      </c>
      <c r="AS32" s="31">
        <f t="shared" si="2"/>
        <v>4</v>
      </c>
      <c r="AT32" s="31">
        <f t="shared" si="7"/>
        <v>2</v>
      </c>
      <c r="AU32" s="31">
        <f t="shared" si="4"/>
        <v>9</v>
      </c>
      <c r="AV32" s="31">
        <f t="shared" si="5"/>
        <v>6</v>
      </c>
      <c r="AW32" s="75">
        <f t="shared" si="6"/>
        <v>81.571428571428569</v>
      </c>
    </row>
    <row r="33" spans="1:49" ht="50.15" customHeight="1" x14ac:dyDescent="0.35">
      <c r="A33" s="17">
        <v>30</v>
      </c>
      <c r="B33" s="54" t="s">
        <v>284</v>
      </c>
      <c r="C33" s="1" t="s">
        <v>418</v>
      </c>
      <c r="D33" s="2" t="s">
        <v>285</v>
      </c>
      <c r="E33" s="2">
        <v>1980</v>
      </c>
      <c r="F33" s="23">
        <v>2004</v>
      </c>
      <c r="G33" s="18" t="s">
        <v>53</v>
      </c>
      <c r="H33" s="35" t="str">
        <f t="shared" si="8"/>
        <v>Low and mid-rise structure</v>
      </c>
      <c r="I33" s="35" t="s">
        <v>54</v>
      </c>
      <c r="J33" s="35" t="s">
        <v>58</v>
      </c>
      <c r="K33" s="28" t="s">
        <v>286</v>
      </c>
      <c r="L33" s="2">
        <v>12</v>
      </c>
      <c r="M33" s="28" t="s">
        <v>135</v>
      </c>
      <c r="N33" s="1">
        <v>36</v>
      </c>
      <c r="O33" s="2">
        <f>28*23</f>
        <v>644</v>
      </c>
      <c r="P33" s="2">
        <v>11</v>
      </c>
      <c r="Q33" s="2" t="s">
        <v>58</v>
      </c>
      <c r="R33" s="2">
        <v>5.6</v>
      </c>
      <c r="S33" s="2">
        <v>3</v>
      </c>
      <c r="T33" s="49">
        <v>23</v>
      </c>
      <c r="U33" s="50">
        <v>4.5999999999999996</v>
      </c>
      <c r="V33" s="51">
        <v>5</v>
      </c>
      <c r="W33" s="50">
        <v>28</v>
      </c>
      <c r="X33" s="50">
        <v>5.2</v>
      </c>
      <c r="Y33" s="23">
        <v>6</v>
      </c>
      <c r="Z33" s="2" t="s">
        <v>287</v>
      </c>
      <c r="AA33" s="2" t="s">
        <v>60</v>
      </c>
      <c r="AB33" s="2" t="s">
        <v>124</v>
      </c>
      <c r="AC33" s="26" t="s">
        <v>58</v>
      </c>
      <c r="AD33" s="74" t="s">
        <v>62</v>
      </c>
      <c r="AE33" s="54" t="s">
        <v>288</v>
      </c>
      <c r="AF33" s="28" t="s">
        <v>98</v>
      </c>
      <c r="AG33" s="28" t="s">
        <v>99</v>
      </c>
      <c r="AH33" s="28" t="s">
        <v>66</v>
      </c>
      <c r="AI33" s="2" t="s">
        <v>135</v>
      </c>
      <c r="AJ33" s="2" t="s">
        <v>101</v>
      </c>
      <c r="AK33" s="1" t="s">
        <v>289</v>
      </c>
      <c r="AL33" s="50">
        <f>O33</f>
        <v>644</v>
      </c>
      <c r="AM33" s="2">
        <v>11</v>
      </c>
      <c r="AN33" s="2">
        <v>92</v>
      </c>
      <c r="AO33" s="2" t="s">
        <v>58</v>
      </c>
      <c r="AP33" s="2">
        <v>121</v>
      </c>
      <c r="AQ33" s="23">
        <v>121</v>
      </c>
      <c r="AR33" s="38">
        <f t="shared" si="1"/>
        <v>3</v>
      </c>
      <c r="AS33" s="31">
        <f t="shared" si="2"/>
        <v>6</v>
      </c>
      <c r="AT33" s="31">
        <f t="shared" si="7"/>
        <v>10</v>
      </c>
      <c r="AU33" s="31">
        <f t="shared" si="4"/>
        <v>9</v>
      </c>
      <c r="AV33" s="31">
        <f t="shared" si="5"/>
        <v>6</v>
      </c>
      <c r="AW33" s="75">
        <f t="shared" si="6"/>
        <v>93.057142857142864</v>
      </c>
    </row>
    <row r="34" spans="1:49" ht="50.15" customHeight="1" x14ac:dyDescent="0.35">
      <c r="A34" s="17">
        <v>31</v>
      </c>
      <c r="B34" s="54" t="s">
        <v>290</v>
      </c>
      <c r="C34" s="1" t="s">
        <v>419</v>
      </c>
      <c r="D34" s="2" t="s">
        <v>291</v>
      </c>
      <c r="E34" s="2">
        <v>1969</v>
      </c>
      <c r="F34" s="23">
        <v>1999</v>
      </c>
      <c r="G34" s="18" t="s">
        <v>53</v>
      </c>
      <c r="H34" s="35" t="str">
        <f t="shared" si="8"/>
        <v>Low and mid-rise structure</v>
      </c>
      <c r="I34" s="35" t="s">
        <v>54</v>
      </c>
      <c r="J34" s="35" t="s">
        <v>58</v>
      </c>
      <c r="K34" s="28" t="s">
        <v>58</v>
      </c>
      <c r="L34" s="2" t="s">
        <v>58</v>
      </c>
      <c r="M34" s="28" t="s">
        <v>135</v>
      </c>
      <c r="N34" s="1" t="s">
        <v>58</v>
      </c>
      <c r="O34" s="2" t="s">
        <v>58</v>
      </c>
      <c r="P34" s="2">
        <v>7</v>
      </c>
      <c r="Q34" s="2" t="s">
        <v>58</v>
      </c>
      <c r="R34" s="2" t="s">
        <v>58</v>
      </c>
      <c r="S34" s="2" t="s">
        <v>58</v>
      </c>
      <c r="T34" s="49" t="s">
        <v>58</v>
      </c>
      <c r="U34" s="50" t="s">
        <v>58</v>
      </c>
      <c r="V34" s="51" t="s">
        <v>58</v>
      </c>
      <c r="W34" s="50" t="s">
        <v>58</v>
      </c>
      <c r="X34" s="50" t="s">
        <v>58</v>
      </c>
      <c r="Y34" s="23" t="s">
        <v>58</v>
      </c>
      <c r="Z34" s="2" t="s">
        <v>287</v>
      </c>
      <c r="AA34" s="2" t="s">
        <v>60</v>
      </c>
      <c r="AB34" s="2">
        <v>2</v>
      </c>
      <c r="AC34" s="27" t="s">
        <v>112</v>
      </c>
      <c r="AD34" s="74" t="s">
        <v>62</v>
      </c>
      <c r="AE34" s="54" t="s">
        <v>292</v>
      </c>
      <c r="AF34" s="28" t="s">
        <v>98</v>
      </c>
      <c r="AG34" s="28" t="s">
        <v>99</v>
      </c>
      <c r="AH34" s="28" t="s">
        <v>66</v>
      </c>
      <c r="AI34" s="2" t="s">
        <v>135</v>
      </c>
      <c r="AJ34" s="2" t="s">
        <v>101</v>
      </c>
      <c r="AK34" s="1" t="s">
        <v>85</v>
      </c>
      <c r="AL34" s="50" t="s">
        <v>58</v>
      </c>
      <c r="AM34" s="2">
        <v>7</v>
      </c>
      <c r="AN34" s="2">
        <v>67</v>
      </c>
      <c r="AO34" s="2" t="s">
        <v>293</v>
      </c>
      <c r="AP34" s="2">
        <v>91</v>
      </c>
      <c r="AQ34" s="23">
        <v>91</v>
      </c>
      <c r="AR34" s="38">
        <f t="shared" si="1"/>
        <v>3</v>
      </c>
      <c r="AS34" s="31">
        <f t="shared" si="2"/>
        <v>4</v>
      </c>
      <c r="AT34" s="31">
        <f t="shared" si="7"/>
        <v>1</v>
      </c>
      <c r="AU34" s="31">
        <f t="shared" si="4"/>
        <v>10</v>
      </c>
      <c r="AV34" s="31">
        <f t="shared" si="5"/>
        <v>5</v>
      </c>
      <c r="AW34" s="75">
        <f t="shared" si="6"/>
        <v>81.804761904761904</v>
      </c>
    </row>
    <row r="35" spans="1:49" ht="50.15" customHeight="1" x14ac:dyDescent="0.35">
      <c r="A35" s="17">
        <v>32</v>
      </c>
      <c r="B35" s="53" t="s">
        <v>294</v>
      </c>
      <c r="C35" s="18" t="s">
        <v>420</v>
      </c>
      <c r="D35" s="28" t="s">
        <v>295</v>
      </c>
      <c r="E35" s="35" t="s">
        <v>134</v>
      </c>
      <c r="F35" s="28">
        <v>2022</v>
      </c>
      <c r="G35" s="8" t="s">
        <v>296</v>
      </c>
      <c r="H35" s="35" t="str">
        <f t="shared" si="8"/>
        <v>Low and mid-rise structure</v>
      </c>
      <c r="I35" s="35" t="s">
        <v>106</v>
      </c>
      <c r="J35" s="28" t="s">
        <v>55</v>
      </c>
      <c r="K35" s="35" t="s">
        <v>228</v>
      </c>
      <c r="L35" s="28">
        <v>45</v>
      </c>
      <c r="M35" s="28" t="s">
        <v>297</v>
      </c>
      <c r="N35" s="18">
        <v>31.5</v>
      </c>
      <c r="O35" s="28">
        <f>45000/P35</f>
        <v>5000</v>
      </c>
      <c r="P35" s="28">
        <v>9</v>
      </c>
      <c r="Q35" s="28" t="s">
        <v>58</v>
      </c>
      <c r="R35" s="28">
        <v>3.8</v>
      </c>
      <c r="S35" s="28">
        <v>3.5</v>
      </c>
      <c r="T35" s="64" t="s">
        <v>58</v>
      </c>
      <c r="U35" s="28" t="s">
        <v>58</v>
      </c>
      <c r="V35" s="65" t="s">
        <v>58</v>
      </c>
      <c r="W35" s="28" t="s">
        <v>58</v>
      </c>
      <c r="X35" s="28" t="s">
        <v>58</v>
      </c>
      <c r="Y35" s="19" t="s">
        <v>58</v>
      </c>
      <c r="Z35" s="8" t="s">
        <v>136</v>
      </c>
      <c r="AA35" s="28" t="s">
        <v>60</v>
      </c>
      <c r="AB35" s="28">
        <v>1</v>
      </c>
      <c r="AC35" s="27" t="s">
        <v>112</v>
      </c>
      <c r="AD35" s="27" t="s">
        <v>58</v>
      </c>
      <c r="AE35" s="53" t="s">
        <v>298</v>
      </c>
      <c r="AF35" s="35" t="s">
        <v>64</v>
      </c>
      <c r="AG35" s="35" t="s">
        <v>81</v>
      </c>
      <c r="AH35" s="28" t="s">
        <v>82</v>
      </c>
      <c r="AI35" s="35" t="s">
        <v>100</v>
      </c>
      <c r="AJ35" s="28" t="s">
        <v>58</v>
      </c>
      <c r="AK35" s="18" t="s">
        <v>299</v>
      </c>
      <c r="AL35" s="28" t="s">
        <v>58</v>
      </c>
      <c r="AM35" s="28">
        <v>9</v>
      </c>
      <c r="AN35" s="28">
        <v>43</v>
      </c>
      <c r="AO35" s="28" t="s">
        <v>300</v>
      </c>
      <c r="AP35" s="28" t="s">
        <v>58</v>
      </c>
      <c r="AQ35" s="28" t="s">
        <v>58</v>
      </c>
      <c r="AR35" s="70">
        <f t="shared" ref="AR35:AR43" si="9">COUNTIF(A35:C35,"&lt;&gt;-")</f>
        <v>3</v>
      </c>
      <c r="AS35" s="34">
        <f t="shared" ref="AS35:AS43" si="10">COUNTIF(D35:H35,"&lt;&gt;-")</f>
        <v>5</v>
      </c>
      <c r="AT35" s="34">
        <f t="shared" ref="AT35:AT43" si="11">COUNTIF(N35:P35,"&lt;&gt;-")+COUNTIF(S35:Y35,"&lt;&gt;-")</f>
        <v>4</v>
      </c>
      <c r="AU35" s="34">
        <f t="shared" si="4"/>
        <v>8</v>
      </c>
      <c r="AV35" s="34">
        <f t="shared" si="5"/>
        <v>3</v>
      </c>
      <c r="AW35" s="75">
        <f t="shared" si="6"/>
        <v>69.714285714285722</v>
      </c>
    </row>
    <row r="36" spans="1:49" ht="50.15" customHeight="1" x14ac:dyDescent="0.35">
      <c r="A36" s="17">
        <v>33</v>
      </c>
      <c r="B36" s="53" t="s">
        <v>301</v>
      </c>
      <c r="C36" s="18" t="s">
        <v>421</v>
      </c>
      <c r="D36" s="28" t="s">
        <v>302</v>
      </c>
      <c r="E36" s="35" t="s">
        <v>134</v>
      </c>
      <c r="F36" s="28">
        <v>2017</v>
      </c>
      <c r="G36" s="8" t="s">
        <v>303</v>
      </c>
      <c r="H36" s="35" t="str">
        <f t="shared" si="8"/>
        <v>Low and mid-rise structure</v>
      </c>
      <c r="I36" s="35" t="s">
        <v>106</v>
      </c>
      <c r="J36" s="62" t="s">
        <v>304</v>
      </c>
      <c r="K36" s="28" t="s">
        <v>305</v>
      </c>
      <c r="L36" s="28">
        <v>45</v>
      </c>
      <c r="M36" s="28" t="s">
        <v>306</v>
      </c>
      <c r="N36" s="18">
        <f>R36+3*S36</f>
        <v>13.350000000000001</v>
      </c>
      <c r="O36" s="28">
        <v>5486</v>
      </c>
      <c r="P36" s="28">
        <v>4</v>
      </c>
      <c r="Q36" s="28" t="s">
        <v>58</v>
      </c>
      <c r="R36" s="28">
        <v>4.8</v>
      </c>
      <c r="S36" s="28">
        <v>2.85</v>
      </c>
      <c r="T36" s="64">
        <v>65</v>
      </c>
      <c r="U36" s="28">
        <v>12.5</v>
      </c>
      <c r="V36" s="65" t="s">
        <v>58</v>
      </c>
      <c r="W36" s="28">
        <v>120</v>
      </c>
      <c r="X36" s="28">
        <v>15</v>
      </c>
      <c r="Y36" s="19" t="s">
        <v>58</v>
      </c>
      <c r="Z36" s="18" t="s">
        <v>279</v>
      </c>
      <c r="AA36" s="28" t="s">
        <v>166</v>
      </c>
      <c r="AB36" s="28">
        <v>1</v>
      </c>
      <c r="AC36" s="27" t="s">
        <v>112</v>
      </c>
      <c r="AD36" s="25" t="s">
        <v>197</v>
      </c>
      <c r="AE36" s="53" t="s">
        <v>307</v>
      </c>
      <c r="AF36" s="28" t="s">
        <v>64</v>
      </c>
      <c r="AG36" s="28" t="s">
        <v>81</v>
      </c>
      <c r="AH36" s="28" t="s">
        <v>82</v>
      </c>
      <c r="AI36" s="28" t="s">
        <v>115</v>
      </c>
      <c r="AJ36" s="28" t="s">
        <v>308</v>
      </c>
      <c r="AK36" s="18" t="s">
        <v>202</v>
      </c>
      <c r="AL36" s="28">
        <v>738</v>
      </c>
      <c r="AM36" s="28">
        <v>4</v>
      </c>
      <c r="AN36" s="28">
        <v>0</v>
      </c>
      <c r="AO36" s="28" t="s">
        <v>309</v>
      </c>
      <c r="AP36" s="28">
        <v>0</v>
      </c>
      <c r="AQ36" s="28">
        <v>0</v>
      </c>
      <c r="AR36" s="18">
        <f t="shared" si="9"/>
        <v>3</v>
      </c>
      <c r="AS36" s="28">
        <f t="shared" si="10"/>
        <v>5</v>
      </c>
      <c r="AT36" s="34">
        <f t="shared" si="11"/>
        <v>8</v>
      </c>
      <c r="AU36" s="28">
        <f t="shared" si="4"/>
        <v>10</v>
      </c>
      <c r="AV36" s="34">
        <f t="shared" si="5"/>
        <v>6</v>
      </c>
      <c r="AW36" s="75">
        <f t="shared" si="6"/>
        <v>93.914285714285711</v>
      </c>
    </row>
    <row r="37" spans="1:49" ht="50.15" customHeight="1" x14ac:dyDescent="0.35">
      <c r="A37" s="17">
        <v>34</v>
      </c>
      <c r="B37" s="53" t="s">
        <v>310</v>
      </c>
      <c r="C37" s="18" t="s">
        <v>422</v>
      </c>
      <c r="D37" s="28" t="s">
        <v>52</v>
      </c>
      <c r="E37" s="35" t="s">
        <v>134</v>
      </c>
      <c r="F37" s="28">
        <v>1987</v>
      </c>
      <c r="G37" s="8" t="s">
        <v>296</v>
      </c>
      <c r="H37" s="35" t="str">
        <f t="shared" si="8"/>
        <v>Low and mid-rise structure</v>
      </c>
      <c r="I37" s="35" t="s">
        <v>106</v>
      </c>
      <c r="J37" s="62" t="s">
        <v>55</v>
      </c>
      <c r="K37" s="28" t="s">
        <v>311</v>
      </c>
      <c r="L37" s="28">
        <v>17.8</v>
      </c>
      <c r="M37" s="28" t="s">
        <v>312</v>
      </c>
      <c r="N37" s="18">
        <f>P37*R37</f>
        <v>15.84</v>
      </c>
      <c r="O37" s="28">
        <f>2*T37*W37</f>
        <v>1309.44</v>
      </c>
      <c r="P37" s="28">
        <v>6</v>
      </c>
      <c r="Q37" s="28">
        <v>3</v>
      </c>
      <c r="R37" s="28">
        <v>2.64</v>
      </c>
      <c r="S37" s="28">
        <v>2.64</v>
      </c>
      <c r="T37" s="64">
        <v>19.2</v>
      </c>
      <c r="U37" s="28">
        <v>7.3</v>
      </c>
      <c r="V37" s="65">
        <v>3</v>
      </c>
      <c r="W37" s="28">
        <v>34.1</v>
      </c>
      <c r="X37" s="28">
        <v>6.7</v>
      </c>
      <c r="Y37" s="19">
        <v>4</v>
      </c>
      <c r="Z37" s="18" t="s">
        <v>313</v>
      </c>
      <c r="AA37" s="28" t="s">
        <v>58</v>
      </c>
      <c r="AB37" s="28" t="s">
        <v>58</v>
      </c>
      <c r="AC37" s="27" t="s">
        <v>58</v>
      </c>
      <c r="AD37" s="27" t="s">
        <v>58</v>
      </c>
      <c r="AE37" s="28" t="s">
        <v>58</v>
      </c>
      <c r="AF37" s="28" t="s">
        <v>64</v>
      </c>
      <c r="AG37" s="28" t="s">
        <v>81</v>
      </c>
      <c r="AH37" s="28" t="s">
        <v>82</v>
      </c>
      <c r="AI37" s="28" t="s">
        <v>312</v>
      </c>
      <c r="AJ37" s="28" t="s">
        <v>101</v>
      </c>
      <c r="AK37" s="18" t="s">
        <v>85</v>
      </c>
      <c r="AL37" s="28">
        <f>O37</f>
        <v>1309.44</v>
      </c>
      <c r="AM37" s="28">
        <v>12</v>
      </c>
      <c r="AN37" s="28">
        <v>28</v>
      </c>
      <c r="AO37" s="28" t="s">
        <v>314</v>
      </c>
      <c r="AP37" s="28">
        <v>29</v>
      </c>
      <c r="AQ37" s="28">
        <v>29</v>
      </c>
      <c r="AR37" s="18">
        <f t="shared" si="9"/>
        <v>3</v>
      </c>
      <c r="AS37" s="28">
        <f t="shared" si="10"/>
        <v>5</v>
      </c>
      <c r="AT37" s="34">
        <f t="shared" si="11"/>
        <v>10</v>
      </c>
      <c r="AU37" s="28">
        <f t="shared" si="4"/>
        <v>6</v>
      </c>
      <c r="AV37" s="34">
        <f t="shared" si="5"/>
        <v>6</v>
      </c>
      <c r="AW37" s="75">
        <f t="shared" si="6"/>
        <v>76.514285714285705</v>
      </c>
    </row>
    <row r="38" spans="1:49" ht="50.15" customHeight="1" x14ac:dyDescent="0.35">
      <c r="A38" s="17">
        <v>35</v>
      </c>
      <c r="B38" s="53" t="s">
        <v>315</v>
      </c>
      <c r="C38" s="18" t="s">
        <v>423</v>
      </c>
      <c r="D38" s="28" t="s">
        <v>316</v>
      </c>
      <c r="E38" s="28">
        <v>1988</v>
      </c>
      <c r="F38" s="28">
        <v>1988</v>
      </c>
      <c r="G38" s="18" t="s">
        <v>91</v>
      </c>
      <c r="H38" s="35" t="str">
        <f t="shared" si="8"/>
        <v>Single-storey structure</v>
      </c>
      <c r="I38" s="35" t="s">
        <v>54</v>
      </c>
      <c r="J38" s="35" t="s">
        <v>172</v>
      </c>
      <c r="K38" s="28" t="s">
        <v>317</v>
      </c>
      <c r="L38" s="28">
        <v>41.3</v>
      </c>
      <c r="M38" s="28" t="s">
        <v>135</v>
      </c>
      <c r="N38" s="18">
        <v>7.8</v>
      </c>
      <c r="O38" s="28">
        <f>T38*W38</f>
        <v>8418</v>
      </c>
      <c r="P38" s="28">
        <v>1</v>
      </c>
      <c r="Q38" s="28" t="s">
        <v>58</v>
      </c>
      <c r="R38" s="28">
        <v>7.8</v>
      </c>
      <c r="S38" s="28">
        <v>7.8</v>
      </c>
      <c r="T38" s="64">
        <v>69</v>
      </c>
      <c r="U38" s="28">
        <v>12.2</v>
      </c>
      <c r="V38" s="65"/>
      <c r="W38" s="28">
        <v>122</v>
      </c>
      <c r="X38" s="28">
        <v>12.2</v>
      </c>
      <c r="Y38" s="19"/>
      <c r="Z38" s="18" t="s">
        <v>279</v>
      </c>
      <c r="AA38" s="28" t="s">
        <v>214</v>
      </c>
      <c r="AB38" s="28">
        <v>1</v>
      </c>
      <c r="AC38" s="27" t="s">
        <v>112</v>
      </c>
      <c r="AD38" s="27" t="s">
        <v>177</v>
      </c>
      <c r="AE38" s="28" t="s">
        <v>58</v>
      </c>
      <c r="AF38" s="28" t="s">
        <v>58</v>
      </c>
      <c r="AG38" s="28" t="s">
        <v>58</v>
      </c>
      <c r="AH38" s="28" t="s">
        <v>58</v>
      </c>
      <c r="AI38" s="28" t="s">
        <v>58</v>
      </c>
      <c r="AJ38" s="28" t="s">
        <v>58</v>
      </c>
      <c r="AK38" s="18" t="s">
        <v>318</v>
      </c>
      <c r="AL38" s="28">
        <f>26.5*22.8</f>
        <v>604.20000000000005</v>
      </c>
      <c r="AM38" s="28">
        <v>1</v>
      </c>
      <c r="AN38" s="28">
        <v>0</v>
      </c>
      <c r="AO38" s="28" t="s">
        <v>319</v>
      </c>
      <c r="AP38" s="28">
        <v>907</v>
      </c>
      <c r="AQ38" s="28">
        <f>AP38</f>
        <v>907</v>
      </c>
      <c r="AR38" s="18">
        <f t="shared" si="9"/>
        <v>3</v>
      </c>
      <c r="AS38" s="28">
        <f t="shared" si="10"/>
        <v>5</v>
      </c>
      <c r="AT38" s="34">
        <f t="shared" si="11"/>
        <v>10</v>
      </c>
      <c r="AU38" s="28">
        <f t="shared" si="4"/>
        <v>5</v>
      </c>
      <c r="AV38" s="34">
        <f t="shared" si="5"/>
        <v>6</v>
      </c>
      <c r="AW38" s="75">
        <f t="shared" si="6"/>
        <v>71.714285714285708</v>
      </c>
    </row>
    <row r="39" spans="1:49" ht="50.15" customHeight="1" x14ac:dyDescent="0.35">
      <c r="A39" s="17">
        <v>36</v>
      </c>
      <c r="B39" s="53" t="s">
        <v>320</v>
      </c>
      <c r="C39" s="18" t="s">
        <v>424</v>
      </c>
      <c r="D39" s="28" t="s">
        <v>52</v>
      </c>
      <c r="E39" s="35" t="s">
        <v>134</v>
      </c>
      <c r="F39" s="28">
        <v>1981</v>
      </c>
      <c r="G39" s="18" t="s">
        <v>53</v>
      </c>
      <c r="H39" s="35" t="str">
        <f t="shared" si="8"/>
        <v>Low and mid-rise structure</v>
      </c>
      <c r="I39" s="35" t="s">
        <v>106</v>
      </c>
      <c r="J39" s="62" t="s">
        <v>58</v>
      </c>
      <c r="K39" s="28" t="s">
        <v>286</v>
      </c>
      <c r="L39" s="28">
        <v>20.3</v>
      </c>
      <c r="M39" s="28" t="s">
        <v>115</v>
      </c>
      <c r="N39" s="18">
        <v>18.5</v>
      </c>
      <c r="O39" s="28">
        <f>T39*W39</f>
        <v>1332</v>
      </c>
      <c r="P39" s="28">
        <v>5</v>
      </c>
      <c r="Q39" s="28" t="s">
        <v>58</v>
      </c>
      <c r="R39" s="28" t="s">
        <v>58</v>
      </c>
      <c r="S39" s="28" t="s">
        <v>58</v>
      </c>
      <c r="T39" s="64">
        <v>18</v>
      </c>
      <c r="U39" s="28">
        <v>6.7</v>
      </c>
      <c r="V39" s="65">
        <v>3</v>
      </c>
      <c r="W39" s="28">
        <v>74</v>
      </c>
      <c r="X39" s="28">
        <v>9</v>
      </c>
      <c r="Y39" s="19">
        <v>8.4</v>
      </c>
      <c r="Z39" s="8" t="s">
        <v>136</v>
      </c>
      <c r="AA39" s="28" t="s">
        <v>166</v>
      </c>
      <c r="AB39" s="28">
        <v>1</v>
      </c>
      <c r="AC39" s="27" t="s">
        <v>112</v>
      </c>
      <c r="AD39" s="27" t="s">
        <v>321</v>
      </c>
      <c r="AE39" s="53" t="s">
        <v>322</v>
      </c>
      <c r="AF39" s="28" t="s">
        <v>64</v>
      </c>
      <c r="AG39" s="28" t="s">
        <v>81</v>
      </c>
      <c r="AH39" s="28" t="s">
        <v>82</v>
      </c>
      <c r="AI39" s="28" t="s">
        <v>115</v>
      </c>
      <c r="AJ39" s="28" t="s">
        <v>101</v>
      </c>
      <c r="AK39" s="18" t="s">
        <v>85</v>
      </c>
      <c r="AL39" s="28">
        <f>O39</f>
        <v>1332</v>
      </c>
      <c r="AM39" s="28">
        <v>5</v>
      </c>
      <c r="AN39" s="28">
        <v>11</v>
      </c>
      <c r="AO39" s="28" t="s">
        <v>323</v>
      </c>
      <c r="AP39" s="28">
        <v>36</v>
      </c>
      <c r="AQ39" s="28">
        <v>36</v>
      </c>
      <c r="AR39" s="18">
        <f t="shared" si="9"/>
        <v>3</v>
      </c>
      <c r="AS39" s="28">
        <f t="shared" si="10"/>
        <v>5</v>
      </c>
      <c r="AT39" s="34">
        <f t="shared" si="11"/>
        <v>9</v>
      </c>
      <c r="AU39" s="28">
        <f t="shared" si="4"/>
        <v>10</v>
      </c>
      <c r="AV39" s="34">
        <f t="shared" si="5"/>
        <v>6</v>
      </c>
      <c r="AW39" s="75">
        <f t="shared" si="6"/>
        <v>94.814285714285703</v>
      </c>
    </row>
    <row r="40" spans="1:49" ht="50.15" customHeight="1" x14ac:dyDescent="0.35">
      <c r="A40" s="17">
        <v>37</v>
      </c>
      <c r="B40" s="53" t="s">
        <v>324</v>
      </c>
      <c r="C40" s="18" t="s">
        <v>325</v>
      </c>
      <c r="D40" s="28" t="s">
        <v>325</v>
      </c>
      <c r="E40" s="35">
        <v>1971</v>
      </c>
      <c r="F40" s="28">
        <v>1986</v>
      </c>
      <c r="G40" s="18" t="s">
        <v>53</v>
      </c>
      <c r="H40" s="35" t="str">
        <f t="shared" si="8"/>
        <v>Low and mid-rise structure</v>
      </c>
      <c r="I40" s="35" t="s">
        <v>54</v>
      </c>
      <c r="J40" s="62" t="s">
        <v>58</v>
      </c>
      <c r="K40" s="28" t="s">
        <v>286</v>
      </c>
      <c r="L40" s="28">
        <v>10.199999999999999</v>
      </c>
      <c r="M40" s="28" t="s">
        <v>135</v>
      </c>
      <c r="N40" s="18" t="s">
        <v>58</v>
      </c>
      <c r="O40" s="28" t="s">
        <v>58</v>
      </c>
      <c r="P40" s="28">
        <v>6</v>
      </c>
      <c r="Q40" s="28" t="s">
        <v>58</v>
      </c>
      <c r="R40" s="28" t="s">
        <v>58</v>
      </c>
      <c r="S40" s="28" t="s">
        <v>58</v>
      </c>
      <c r="T40" s="64" t="s">
        <v>58</v>
      </c>
      <c r="U40" s="28" t="s">
        <v>58</v>
      </c>
      <c r="V40" s="65" t="s">
        <v>58</v>
      </c>
      <c r="W40" s="28" t="s">
        <v>58</v>
      </c>
      <c r="X40" s="28" t="s">
        <v>58</v>
      </c>
      <c r="Y40" s="19" t="s">
        <v>58</v>
      </c>
      <c r="Z40" s="8" t="s">
        <v>136</v>
      </c>
      <c r="AA40" s="28" t="s">
        <v>60</v>
      </c>
      <c r="AB40" s="28">
        <v>3</v>
      </c>
      <c r="AC40" s="27" t="s">
        <v>112</v>
      </c>
      <c r="AD40" s="27" t="s">
        <v>231</v>
      </c>
      <c r="AE40" s="28" t="s">
        <v>58</v>
      </c>
      <c r="AF40" s="28" t="s">
        <v>98</v>
      </c>
      <c r="AG40" s="28" t="s">
        <v>99</v>
      </c>
      <c r="AH40" s="28" t="s">
        <v>66</v>
      </c>
      <c r="AI40" s="28" t="s">
        <v>135</v>
      </c>
      <c r="AJ40" s="28" t="s">
        <v>101</v>
      </c>
      <c r="AK40" s="18" t="s">
        <v>137</v>
      </c>
      <c r="AL40" s="28" t="s">
        <v>58</v>
      </c>
      <c r="AM40" s="28">
        <v>6</v>
      </c>
      <c r="AN40" s="28">
        <v>33</v>
      </c>
      <c r="AO40" s="28" t="s">
        <v>326</v>
      </c>
      <c r="AP40" s="28">
        <v>300</v>
      </c>
      <c r="AQ40" s="28">
        <v>300</v>
      </c>
      <c r="AR40" s="18">
        <f t="shared" si="9"/>
        <v>3</v>
      </c>
      <c r="AS40" s="28">
        <f t="shared" si="10"/>
        <v>5</v>
      </c>
      <c r="AT40" s="34">
        <f t="shared" si="11"/>
        <v>1</v>
      </c>
      <c r="AU40" s="28">
        <f t="shared" si="4"/>
        <v>10</v>
      </c>
      <c r="AV40" s="34">
        <f t="shared" si="5"/>
        <v>5</v>
      </c>
      <c r="AW40" s="75">
        <f t="shared" si="6"/>
        <v>83.947619047619042</v>
      </c>
    </row>
    <row r="41" spans="1:49" ht="50.15" customHeight="1" x14ac:dyDescent="0.35">
      <c r="A41" s="64">
        <v>38</v>
      </c>
      <c r="B41" s="54" t="s">
        <v>369</v>
      </c>
      <c r="C41" s="18" t="s">
        <v>399</v>
      </c>
      <c r="D41" s="28" t="s">
        <v>52</v>
      </c>
      <c r="E41" s="35">
        <v>1987</v>
      </c>
      <c r="F41" s="28">
        <v>2001</v>
      </c>
      <c r="G41" s="18" t="s">
        <v>91</v>
      </c>
      <c r="H41" s="35" t="str">
        <f t="shared" si="8"/>
        <v>Hig-rise structure</v>
      </c>
      <c r="I41" s="35" t="s">
        <v>54</v>
      </c>
      <c r="J41" s="62" t="s">
        <v>120</v>
      </c>
      <c r="K41" s="28" t="s">
        <v>286</v>
      </c>
      <c r="L41" s="28">
        <v>7.6</v>
      </c>
      <c r="M41" s="28" t="s">
        <v>370</v>
      </c>
      <c r="N41" s="18">
        <v>186</v>
      </c>
      <c r="O41" s="28">
        <f>(W41+75)*T41/2</f>
        <v>3850</v>
      </c>
      <c r="P41" s="28">
        <v>47</v>
      </c>
      <c r="Q41" s="28" t="s">
        <v>58</v>
      </c>
      <c r="R41" s="28" t="s">
        <v>58</v>
      </c>
      <c r="S41" s="28" t="s">
        <v>58</v>
      </c>
      <c r="T41" s="64">
        <v>44</v>
      </c>
      <c r="U41" s="28" t="s">
        <v>58</v>
      </c>
      <c r="V41" s="65">
        <v>4</v>
      </c>
      <c r="W41" s="28">
        <v>100</v>
      </c>
      <c r="X41" s="28" t="s">
        <v>58</v>
      </c>
      <c r="Y41" s="19">
        <v>16</v>
      </c>
      <c r="Z41" s="8" t="s">
        <v>371</v>
      </c>
      <c r="AA41" s="28" t="s">
        <v>60</v>
      </c>
      <c r="AB41" s="28">
        <v>1</v>
      </c>
      <c r="AC41" s="27" t="s">
        <v>112</v>
      </c>
      <c r="AD41" s="27" t="s">
        <v>231</v>
      </c>
      <c r="AE41" s="53" t="s">
        <v>372</v>
      </c>
      <c r="AF41" s="28" t="s">
        <v>98</v>
      </c>
      <c r="AG41" s="28" t="s">
        <v>99</v>
      </c>
      <c r="AH41" s="28" t="s">
        <v>66</v>
      </c>
      <c r="AI41" s="28" t="str">
        <f>K41</f>
        <v>RC slab</v>
      </c>
      <c r="AJ41" s="28" t="s">
        <v>101</v>
      </c>
      <c r="AK41" s="18" t="s">
        <v>102</v>
      </c>
      <c r="AL41" s="28">
        <f>O41</f>
        <v>3850</v>
      </c>
      <c r="AM41" s="28">
        <f>P41</f>
        <v>47</v>
      </c>
      <c r="AN41" s="28">
        <v>0</v>
      </c>
      <c r="AO41" s="28" t="s">
        <v>373</v>
      </c>
      <c r="AP41" s="28">
        <v>0</v>
      </c>
      <c r="AQ41" s="28">
        <v>0</v>
      </c>
      <c r="AR41" s="18">
        <f t="shared" si="9"/>
        <v>3</v>
      </c>
      <c r="AS41" s="28">
        <f t="shared" si="10"/>
        <v>5</v>
      </c>
      <c r="AT41" s="34">
        <f t="shared" si="11"/>
        <v>7</v>
      </c>
      <c r="AU41" s="28">
        <f t="shared" si="4"/>
        <v>10</v>
      </c>
      <c r="AV41" s="34">
        <f t="shared" si="5"/>
        <v>6</v>
      </c>
      <c r="AW41" s="75">
        <f t="shared" si="6"/>
        <v>93.01428571428572</v>
      </c>
    </row>
    <row r="42" spans="1:49" ht="50.15" customHeight="1" x14ac:dyDescent="0.35">
      <c r="A42" s="17">
        <v>39</v>
      </c>
      <c r="B42" s="53" t="s">
        <v>374</v>
      </c>
      <c r="C42" s="18" t="s">
        <v>409</v>
      </c>
      <c r="D42" s="28" t="s">
        <v>88</v>
      </c>
      <c r="E42" s="35">
        <v>1979</v>
      </c>
      <c r="F42" s="28">
        <v>2005</v>
      </c>
      <c r="G42" s="18" t="s">
        <v>296</v>
      </c>
      <c r="H42" s="35" t="str">
        <f t="shared" si="8"/>
        <v>Hig-rise structure</v>
      </c>
      <c r="I42" s="35" t="s">
        <v>54</v>
      </c>
      <c r="J42" s="62" t="s">
        <v>74</v>
      </c>
      <c r="K42" s="28" t="s">
        <v>228</v>
      </c>
      <c r="L42" s="28">
        <v>23</v>
      </c>
      <c r="M42" s="28" t="s">
        <v>375</v>
      </c>
      <c r="N42" s="18">
        <v>106</v>
      </c>
      <c r="O42" s="28">
        <f>T42*W42</f>
        <v>1000</v>
      </c>
      <c r="P42" s="28">
        <v>29</v>
      </c>
      <c r="Q42" s="28">
        <v>3</v>
      </c>
      <c r="R42" s="28" t="s">
        <v>58</v>
      </c>
      <c r="S42" s="28" t="s">
        <v>58</v>
      </c>
      <c r="T42" s="64">
        <v>25</v>
      </c>
      <c r="U42" s="28" t="s">
        <v>58</v>
      </c>
      <c r="V42" s="65" t="s">
        <v>58</v>
      </c>
      <c r="W42" s="28">
        <v>40</v>
      </c>
      <c r="X42" s="28" t="s">
        <v>58</v>
      </c>
      <c r="Y42" s="19" t="s">
        <v>58</v>
      </c>
      <c r="Z42" s="8" t="s">
        <v>371</v>
      </c>
      <c r="AA42" s="28" t="s">
        <v>60</v>
      </c>
      <c r="AB42" s="28" t="s">
        <v>58</v>
      </c>
      <c r="AC42" s="27" t="s">
        <v>61</v>
      </c>
      <c r="AD42" s="27" t="s">
        <v>376</v>
      </c>
      <c r="AE42" s="28" t="s">
        <v>58</v>
      </c>
      <c r="AF42" s="28" t="s">
        <v>98</v>
      </c>
      <c r="AG42" s="28" t="s">
        <v>99</v>
      </c>
      <c r="AH42" s="28" t="s">
        <v>66</v>
      </c>
      <c r="AI42" s="28" t="s">
        <v>148</v>
      </c>
      <c r="AJ42" s="28" t="s">
        <v>377</v>
      </c>
      <c r="AK42" s="18" t="s">
        <v>102</v>
      </c>
      <c r="AL42" s="28" t="s">
        <v>58</v>
      </c>
      <c r="AM42" s="28">
        <v>12</v>
      </c>
      <c r="AN42" s="28">
        <v>0</v>
      </c>
      <c r="AO42" s="28" t="s">
        <v>378</v>
      </c>
      <c r="AP42" s="28" t="s">
        <v>58</v>
      </c>
      <c r="AQ42" s="28" t="s">
        <v>58</v>
      </c>
      <c r="AR42" s="18">
        <f t="shared" si="9"/>
        <v>3</v>
      </c>
      <c r="AS42" s="28">
        <f t="shared" si="10"/>
        <v>5</v>
      </c>
      <c r="AT42" s="34">
        <f t="shared" si="11"/>
        <v>5</v>
      </c>
      <c r="AU42" s="28">
        <f t="shared" si="4"/>
        <v>9</v>
      </c>
      <c r="AV42" s="34">
        <f t="shared" si="5"/>
        <v>3</v>
      </c>
      <c r="AW42" s="75">
        <f t="shared" si="6"/>
        <v>75.414285714285711</v>
      </c>
    </row>
    <row r="43" spans="1:49" ht="50.15" customHeight="1" thickBot="1" x14ac:dyDescent="0.4">
      <c r="A43" s="77">
        <v>40</v>
      </c>
      <c r="B43" s="60" t="s">
        <v>379</v>
      </c>
      <c r="C43" s="61" t="s">
        <v>425</v>
      </c>
      <c r="D43" s="33" t="s">
        <v>295</v>
      </c>
      <c r="E43" s="33">
        <v>1962</v>
      </c>
      <c r="F43" s="33">
        <v>2017</v>
      </c>
      <c r="G43" s="61" t="s">
        <v>91</v>
      </c>
      <c r="H43" s="63" t="str">
        <f t="shared" si="8"/>
        <v>Hig-rise structure</v>
      </c>
      <c r="I43" s="63" t="s">
        <v>54</v>
      </c>
      <c r="J43" s="63" t="s">
        <v>380</v>
      </c>
      <c r="K43" s="33" t="s">
        <v>317</v>
      </c>
      <c r="L43" s="33">
        <v>11</v>
      </c>
      <c r="M43" s="33" t="s">
        <v>381</v>
      </c>
      <c r="N43" s="61">
        <v>60.9</v>
      </c>
      <c r="O43" s="33">
        <f>T43*W43</f>
        <v>975.45999999999992</v>
      </c>
      <c r="P43" s="33">
        <v>16</v>
      </c>
      <c r="Q43" s="33" t="s">
        <v>58</v>
      </c>
      <c r="R43" s="33">
        <v>6.3</v>
      </c>
      <c r="S43" s="33">
        <v>3.9</v>
      </c>
      <c r="T43" s="66">
        <v>30.2</v>
      </c>
      <c r="U43" s="33">
        <v>10.6</v>
      </c>
      <c r="V43" s="67">
        <v>3</v>
      </c>
      <c r="W43" s="33">
        <v>32.299999999999997</v>
      </c>
      <c r="X43" s="33">
        <v>10.5</v>
      </c>
      <c r="Y43" s="68">
        <v>3</v>
      </c>
      <c r="Z43" s="69" t="s">
        <v>371</v>
      </c>
      <c r="AA43" s="33" t="s">
        <v>166</v>
      </c>
      <c r="AB43" s="33">
        <v>1</v>
      </c>
      <c r="AC43" s="32" t="s">
        <v>58</v>
      </c>
      <c r="AD43" s="32" t="s">
        <v>376</v>
      </c>
      <c r="AE43" s="60" t="s">
        <v>383</v>
      </c>
      <c r="AF43" s="63" t="s">
        <v>98</v>
      </c>
      <c r="AG43" s="33" t="s">
        <v>81</v>
      </c>
      <c r="AH43" s="33" t="s">
        <v>82</v>
      </c>
      <c r="AI43" s="33" t="s">
        <v>148</v>
      </c>
      <c r="AJ43" s="33" t="s">
        <v>101</v>
      </c>
      <c r="AK43" s="61" t="s">
        <v>289</v>
      </c>
      <c r="AL43" s="33">
        <f>O43</f>
        <v>975.45999999999992</v>
      </c>
      <c r="AM43" s="33">
        <f>P43</f>
        <v>16</v>
      </c>
      <c r="AN43" s="33">
        <v>21</v>
      </c>
      <c r="AO43" s="33" t="s">
        <v>382</v>
      </c>
      <c r="AP43" s="33" t="s">
        <v>58</v>
      </c>
      <c r="AQ43" s="33" t="s">
        <v>58</v>
      </c>
      <c r="AR43" s="61">
        <f t="shared" si="9"/>
        <v>3</v>
      </c>
      <c r="AS43" s="33">
        <f t="shared" si="10"/>
        <v>5</v>
      </c>
      <c r="AT43" s="71">
        <f t="shared" si="11"/>
        <v>10</v>
      </c>
      <c r="AU43" s="33">
        <f t="shared" si="4"/>
        <v>9</v>
      </c>
      <c r="AV43" s="71">
        <f t="shared" si="5"/>
        <v>4</v>
      </c>
      <c r="AW43" s="76">
        <f t="shared" si="6"/>
        <v>83.580952380952382</v>
      </c>
    </row>
    <row r="44" spans="1:49" ht="15" thickTop="1" x14ac:dyDescent="0.35"/>
  </sheetData>
  <mergeCells count="50">
    <mergeCell ref="J2:J3"/>
    <mergeCell ref="A1:A3"/>
    <mergeCell ref="B1:B3"/>
    <mergeCell ref="C1:F1"/>
    <mergeCell ref="G1:M1"/>
    <mergeCell ref="M2:M3"/>
    <mergeCell ref="L2:L3"/>
    <mergeCell ref="C2:C3"/>
    <mergeCell ref="D2:D3"/>
    <mergeCell ref="E2:E3"/>
    <mergeCell ref="F2:F3"/>
    <mergeCell ref="G2:G3"/>
    <mergeCell ref="H2:H3"/>
    <mergeCell ref="I2:I3"/>
    <mergeCell ref="K2:K3"/>
    <mergeCell ref="N1:Y1"/>
    <mergeCell ref="Z1:AJ1"/>
    <mergeCell ref="AF2:AF3"/>
    <mergeCell ref="P2:P3"/>
    <mergeCell ref="Q2:Q3"/>
    <mergeCell ref="S2:S3"/>
    <mergeCell ref="T2:V2"/>
    <mergeCell ref="W2:Y2"/>
    <mergeCell ref="Z2:Z3"/>
    <mergeCell ref="AA2:AA3"/>
    <mergeCell ref="AB2:AB3"/>
    <mergeCell ref="AC2:AD2"/>
    <mergeCell ref="R2:R3"/>
    <mergeCell ref="N2:N3"/>
    <mergeCell ref="O2:O3"/>
    <mergeCell ref="AE2:AE3"/>
    <mergeCell ref="AO2:AO3"/>
    <mergeCell ref="AP2:AP3"/>
    <mergeCell ref="AQ2:AQ3"/>
    <mergeCell ref="AK1:AQ1"/>
    <mergeCell ref="AR1:AW1"/>
    <mergeCell ref="AV2:AV3"/>
    <mergeCell ref="AW2:AW3"/>
    <mergeCell ref="AS2:AS3"/>
    <mergeCell ref="AT2:AT3"/>
    <mergeCell ref="AU2:AU3"/>
    <mergeCell ref="AR2:AR3"/>
    <mergeCell ref="AL2:AL3"/>
    <mergeCell ref="AM2:AM3"/>
    <mergeCell ref="AN2:AN3"/>
    <mergeCell ref="AG2:AG3"/>
    <mergeCell ref="AH2:AH3"/>
    <mergeCell ref="AI2:AI3"/>
    <mergeCell ref="AJ2:AJ3"/>
    <mergeCell ref="AK2:AK3"/>
  </mergeCells>
  <conditionalFormatting sqref="AW4:AW43">
    <cfRule type="cellIs" dxfId="0" priority="1" operator="greaterThan">
      <formula>50</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1"/>
  <sheetViews>
    <sheetView zoomScale="77" zoomScaleNormal="100" workbookViewId="0">
      <selection activeCell="B8" sqref="B8"/>
    </sheetView>
  </sheetViews>
  <sheetFormatPr defaultColWidth="8.81640625" defaultRowHeight="14.5" x14ac:dyDescent="0.35"/>
  <cols>
    <col min="1" max="1" width="5.1796875" style="45" bestFit="1" customWidth="1"/>
    <col min="2" max="2" width="255.7265625" style="45" customWidth="1"/>
    <col min="3" max="16384" width="8.81640625" style="45"/>
  </cols>
  <sheetData>
    <row r="1" spans="1:2" x14ac:dyDescent="0.35">
      <c r="A1" s="43" t="s">
        <v>0</v>
      </c>
      <c r="B1" s="44" t="s">
        <v>327</v>
      </c>
    </row>
    <row r="2" spans="1:2" x14ac:dyDescent="0.35">
      <c r="A2" s="42">
        <v>1</v>
      </c>
      <c r="B2" s="55" t="s">
        <v>328</v>
      </c>
    </row>
    <row r="3" spans="1:2" x14ac:dyDescent="0.35">
      <c r="A3" s="42">
        <v>1</v>
      </c>
      <c r="B3" s="56" t="s">
        <v>329</v>
      </c>
    </row>
    <row r="4" spans="1:2" x14ac:dyDescent="0.35">
      <c r="A4" s="42">
        <v>2</v>
      </c>
      <c r="B4" s="57" t="s">
        <v>330</v>
      </c>
    </row>
    <row r="5" spans="1:2" x14ac:dyDescent="0.35">
      <c r="A5" s="42">
        <v>2</v>
      </c>
      <c r="B5" s="58" t="s">
        <v>331</v>
      </c>
    </row>
    <row r="6" spans="1:2" x14ac:dyDescent="0.35">
      <c r="A6" s="42">
        <v>3</v>
      </c>
      <c r="B6" s="56" t="s">
        <v>332</v>
      </c>
    </row>
    <row r="7" spans="1:2" x14ac:dyDescent="0.35">
      <c r="A7" s="42">
        <v>4</v>
      </c>
      <c r="B7" s="58" t="s">
        <v>333</v>
      </c>
    </row>
    <row r="8" spans="1:2" x14ac:dyDescent="0.35">
      <c r="A8" s="42">
        <v>5</v>
      </c>
      <c r="B8" s="59" t="s">
        <v>334</v>
      </c>
    </row>
    <row r="9" spans="1:2" x14ac:dyDescent="0.35">
      <c r="A9" s="42">
        <v>6</v>
      </c>
      <c r="B9" s="59" t="s">
        <v>335</v>
      </c>
    </row>
    <row r="10" spans="1:2" x14ac:dyDescent="0.35">
      <c r="A10" s="42">
        <v>6</v>
      </c>
      <c r="B10" s="56" t="s">
        <v>336</v>
      </c>
    </row>
    <row r="11" spans="1:2" x14ac:dyDescent="0.35">
      <c r="A11" s="42">
        <v>7</v>
      </c>
      <c r="B11" s="59" t="s">
        <v>337</v>
      </c>
    </row>
    <row r="12" spans="1:2" x14ac:dyDescent="0.35">
      <c r="A12" s="46">
        <v>7</v>
      </c>
      <c r="B12" s="59" t="s">
        <v>338</v>
      </c>
    </row>
    <row r="13" spans="1:2" x14ac:dyDescent="0.35">
      <c r="A13" s="46">
        <v>8</v>
      </c>
      <c r="B13" s="59" t="s">
        <v>337</v>
      </c>
    </row>
    <row r="14" spans="1:2" x14ac:dyDescent="0.35">
      <c r="A14" s="42">
        <v>8</v>
      </c>
      <c r="B14" s="59" t="s">
        <v>338</v>
      </c>
    </row>
    <row r="15" spans="1:2" x14ac:dyDescent="0.35">
      <c r="A15" s="42">
        <v>9</v>
      </c>
      <c r="B15" s="56" t="s">
        <v>339</v>
      </c>
    </row>
    <row r="16" spans="1:2" x14ac:dyDescent="0.35">
      <c r="A16" s="42">
        <v>10</v>
      </c>
      <c r="B16" s="59" t="s">
        <v>340</v>
      </c>
    </row>
    <row r="17" spans="1:2" x14ac:dyDescent="0.35">
      <c r="A17" s="42">
        <v>10</v>
      </c>
      <c r="B17" s="56" t="s">
        <v>341</v>
      </c>
    </row>
    <row r="18" spans="1:2" x14ac:dyDescent="0.35">
      <c r="A18" s="42">
        <v>11</v>
      </c>
      <c r="B18" s="56" t="s">
        <v>342</v>
      </c>
    </row>
    <row r="19" spans="1:2" x14ac:dyDescent="0.35">
      <c r="A19" s="42">
        <v>12</v>
      </c>
      <c r="B19" s="59" t="s">
        <v>343</v>
      </c>
    </row>
    <row r="20" spans="1:2" x14ac:dyDescent="0.35">
      <c r="A20" s="42">
        <v>13</v>
      </c>
      <c r="B20" s="59" t="s">
        <v>344</v>
      </c>
    </row>
    <row r="21" spans="1:2" x14ac:dyDescent="0.35">
      <c r="A21" s="42">
        <v>14</v>
      </c>
      <c r="B21" s="59" t="s">
        <v>345</v>
      </c>
    </row>
    <row r="22" spans="1:2" x14ac:dyDescent="0.35">
      <c r="A22" s="42">
        <v>15</v>
      </c>
      <c r="B22" s="59" t="s">
        <v>346</v>
      </c>
    </row>
    <row r="23" spans="1:2" x14ac:dyDescent="0.35">
      <c r="A23" s="42">
        <v>16</v>
      </c>
      <c r="B23" s="59" t="s">
        <v>347</v>
      </c>
    </row>
    <row r="24" spans="1:2" x14ac:dyDescent="0.35">
      <c r="A24" s="42">
        <v>17</v>
      </c>
      <c r="B24" s="59" t="s">
        <v>348</v>
      </c>
    </row>
    <row r="25" spans="1:2" x14ac:dyDescent="0.35">
      <c r="A25" s="42">
        <v>18</v>
      </c>
      <c r="B25" s="59" t="s">
        <v>349</v>
      </c>
    </row>
    <row r="26" spans="1:2" x14ac:dyDescent="0.35">
      <c r="A26" s="42">
        <v>19</v>
      </c>
      <c r="B26" s="59" t="s">
        <v>350</v>
      </c>
    </row>
    <row r="27" spans="1:2" x14ac:dyDescent="0.35">
      <c r="A27" s="42">
        <v>20</v>
      </c>
      <c r="B27" s="59" t="s">
        <v>351</v>
      </c>
    </row>
    <row r="28" spans="1:2" x14ac:dyDescent="0.35">
      <c r="A28" s="42">
        <v>21</v>
      </c>
      <c r="B28" s="59" t="s">
        <v>352</v>
      </c>
    </row>
    <row r="29" spans="1:2" x14ac:dyDescent="0.35">
      <c r="A29" s="42">
        <v>22</v>
      </c>
      <c r="B29" s="59" t="s">
        <v>353</v>
      </c>
    </row>
    <row r="30" spans="1:2" x14ac:dyDescent="0.35">
      <c r="A30" s="42">
        <v>23</v>
      </c>
      <c r="B30" s="56" t="s">
        <v>354</v>
      </c>
    </row>
    <row r="31" spans="1:2" x14ac:dyDescent="0.35">
      <c r="A31" s="42">
        <v>24</v>
      </c>
      <c r="B31" s="56" t="s">
        <v>354</v>
      </c>
    </row>
    <row r="32" spans="1:2" x14ac:dyDescent="0.35">
      <c r="A32" s="42">
        <v>25</v>
      </c>
      <c r="B32" s="56" t="s">
        <v>355</v>
      </c>
    </row>
    <row r="33" spans="1:2" x14ac:dyDescent="0.35">
      <c r="A33" s="42">
        <v>26</v>
      </c>
      <c r="B33" s="59" t="s">
        <v>356</v>
      </c>
    </row>
    <row r="34" spans="1:2" x14ac:dyDescent="0.35">
      <c r="A34" s="42">
        <v>27</v>
      </c>
      <c r="B34" s="59" t="s">
        <v>357</v>
      </c>
    </row>
    <row r="35" spans="1:2" x14ac:dyDescent="0.35">
      <c r="A35" s="42">
        <v>28</v>
      </c>
      <c r="B35" s="59" t="s">
        <v>358</v>
      </c>
    </row>
    <row r="36" spans="1:2" x14ac:dyDescent="0.35">
      <c r="A36" s="42">
        <v>28</v>
      </c>
      <c r="B36" s="56" t="s">
        <v>359</v>
      </c>
    </row>
    <row r="37" spans="1:2" x14ac:dyDescent="0.35">
      <c r="A37" s="42">
        <v>29</v>
      </c>
      <c r="B37" s="59" t="s">
        <v>360</v>
      </c>
    </row>
    <row r="38" spans="1:2" x14ac:dyDescent="0.35">
      <c r="A38" s="42">
        <v>30</v>
      </c>
      <c r="B38" s="56" t="s">
        <v>361</v>
      </c>
    </row>
    <row r="39" spans="1:2" x14ac:dyDescent="0.35">
      <c r="A39" s="42">
        <v>31</v>
      </c>
      <c r="B39" s="59" t="s">
        <v>362</v>
      </c>
    </row>
    <row r="40" spans="1:2" x14ac:dyDescent="0.35">
      <c r="A40" s="42">
        <v>32</v>
      </c>
      <c r="B40" s="46"/>
    </row>
    <row r="41" spans="1:2" x14ac:dyDescent="0.35">
      <c r="A41" s="42">
        <v>33</v>
      </c>
      <c r="B41" s="56" t="s">
        <v>363</v>
      </c>
    </row>
    <row r="42" spans="1:2" x14ac:dyDescent="0.35">
      <c r="A42" s="42">
        <v>34</v>
      </c>
      <c r="B42" s="56" t="s">
        <v>364</v>
      </c>
    </row>
    <row r="43" spans="1:2" x14ac:dyDescent="0.35">
      <c r="A43" s="42">
        <v>35</v>
      </c>
      <c r="B43" s="56" t="s">
        <v>365</v>
      </c>
    </row>
    <row r="44" spans="1:2" x14ac:dyDescent="0.35">
      <c r="A44" s="42">
        <v>36</v>
      </c>
      <c r="B44" s="56" t="s">
        <v>366</v>
      </c>
    </row>
    <row r="45" spans="1:2" x14ac:dyDescent="0.35">
      <c r="A45" s="42">
        <v>37</v>
      </c>
      <c r="B45" s="56" t="s">
        <v>367</v>
      </c>
    </row>
    <row r="46" spans="1:2" x14ac:dyDescent="0.35">
      <c r="A46" s="79">
        <v>38</v>
      </c>
      <c r="B46" s="56" t="s">
        <v>384</v>
      </c>
    </row>
    <row r="47" spans="1:2" x14ac:dyDescent="0.35">
      <c r="A47" s="79">
        <v>39</v>
      </c>
      <c r="B47" s="56" t="s">
        <v>385</v>
      </c>
    </row>
    <row r="48" spans="1:2" x14ac:dyDescent="0.35">
      <c r="A48" s="79">
        <v>40</v>
      </c>
      <c r="B48" s="56" t="s">
        <v>386</v>
      </c>
    </row>
    <row r="49" spans="1:2" x14ac:dyDescent="0.35">
      <c r="A49" s="80">
        <v>40</v>
      </c>
      <c r="B49" s="81" t="s">
        <v>387</v>
      </c>
    </row>
    <row r="50" spans="1:2" x14ac:dyDescent="0.35">
      <c r="A50" s="78"/>
      <c r="B50" s="78"/>
    </row>
    <row r="51" spans="1:2" x14ac:dyDescent="0.35">
      <c r="A51" s="45" t="s">
        <v>368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Case studies</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Giacomo Caredda</dc:creator>
  <cp:keywords/>
  <dc:description/>
  <cp:lastModifiedBy>user</cp:lastModifiedBy>
  <cp:revision/>
  <dcterms:created xsi:type="dcterms:W3CDTF">2015-06-05T18:19:34Z</dcterms:created>
  <dcterms:modified xsi:type="dcterms:W3CDTF">2023-07-06T09:01:43Z</dcterms:modified>
  <cp:category/>
  <cp:contentStatus/>
</cp:coreProperties>
</file>